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 refMode="R1C1"/>
</workbook>
</file>

<file path=xl/calcChain.xml><?xml version="1.0" encoding="utf-8"?>
<calcChain xmlns="http://schemas.openxmlformats.org/spreadsheetml/2006/main">
  <c r="J46" i="1"/>
  <c r="O46" s="1"/>
  <c r="P46" s="1"/>
  <c r="Q46" s="1"/>
  <c r="J44"/>
  <c r="O44" s="1"/>
  <c r="P44" s="1"/>
  <c r="Q44" s="1"/>
  <c r="S41"/>
  <c r="R41"/>
  <c r="N41"/>
  <c r="J41"/>
  <c r="S39"/>
  <c r="R39"/>
  <c r="N39"/>
  <c r="J39"/>
  <c r="S37"/>
  <c r="R37"/>
  <c r="N37"/>
  <c r="J37"/>
  <c r="S35"/>
  <c r="R35"/>
  <c r="N35"/>
  <c r="J35"/>
  <c r="S33"/>
  <c r="R33"/>
  <c r="N33"/>
  <c r="J33"/>
  <c r="S31"/>
  <c r="R31"/>
  <c r="N31"/>
  <c r="J31"/>
  <c r="S29"/>
  <c r="R29"/>
  <c r="N29"/>
  <c r="J29"/>
  <c r="S27"/>
  <c r="R27"/>
  <c r="N27"/>
  <c r="J27"/>
  <c r="S26"/>
  <c r="R26"/>
  <c r="N26"/>
  <c r="J26"/>
  <c r="R23"/>
  <c r="J23"/>
  <c r="O23" s="1"/>
  <c r="P23" s="1"/>
  <c r="R22"/>
  <c r="J22"/>
  <c r="O22" s="1"/>
  <c r="P22" s="1"/>
  <c r="J17"/>
  <c r="O17" s="1"/>
  <c r="P17" s="1"/>
  <c r="Q17" s="1"/>
  <c r="J11"/>
  <c r="O11" s="1"/>
  <c r="P11" s="1"/>
  <c r="Q11" s="1"/>
  <c r="J15"/>
  <c r="O15" s="1"/>
  <c r="P15" s="1"/>
  <c r="Q15" s="1"/>
  <c r="J13"/>
  <c r="O13" s="1"/>
  <c r="P13" s="1"/>
  <c r="Q13" s="1"/>
  <c r="J10"/>
  <c r="O10" s="1"/>
  <c r="P10" s="1"/>
  <c r="Q10" s="1"/>
  <c r="S7"/>
  <c r="R7"/>
  <c r="N7"/>
  <c r="J7"/>
  <c r="O29" l="1"/>
  <c r="P29" s="1"/>
  <c r="O31"/>
  <c r="P31" s="1"/>
  <c r="O33"/>
  <c r="P33" s="1"/>
  <c r="O35"/>
  <c r="P35" s="1"/>
  <c r="O37"/>
  <c r="P37" s="1"/>
  <c r="O39"/>
  <c r="P39" s="1"/>
  <c r="O41"/>
  <c r="P41" s="1"/>
  <c r="O7"/>
  <c r="P7" s="1"/>
  <c r="O26"/>
  <c r="P26" s="1"/>
  <c r="O27"/>
  <c r="P27" s="1"/>
  <c r="R44"/>
  <c r="S44"/>
  <c r="S10"/>
  <c r="R10"/>
  <c r="S13"/>
  <c r="R13"/>
  <c r="S15"/>
  <c r="R15"/>
  <c r="S11"/>
  <c r="R11"/>
  <c r="S17"/>
  <c r="R17"/>
  <c r="R46"/>
  <c r="S46"/>
</calcChain>
</file>

<file path=xl/sharedStrings.xml><?xml version="1.0" encoding="utf-8"?>
<sst xmlns="http://schemas.openxmlformats.org/spreadsheetml/2006/main" count="118" uniqueCount="75">
  <si>
    <t>Блок 1</t>
  </si>
  <si>
    <t>ВХОД</t>
  </si>
  <si>
    <t>ЕТАЖ</t>
  </si>
  <si>
    <t>№</t>
  </si>
  <si>
    <t>чиста площ</t>
  </si>
  <si>
    <t>К и</t>
  </si>
  <si>
    <t>Кв</t>
  </si>
  <si>
    <t>Кив</t>
  </si>
  <si>
    <t>Км</t>
  </si>
  <si>
    <t>Кпп</t>
  </si>
  <si>
    <t>С1</t>
  </si>
  <si>
    <t>Изба №</t>
  </si>
  <si>
    <t xml:space="preserve">Изба м2 </t>
  </si>
  <si>
    <t>Ксп</t>
  </si>
  <si>
    <t>С2</t>
  </si>
  <si>
    <t>С1 + С2</t>
  </si>
  <si>
    <t>К%</t>
  </si>
  <si>
    <t xml:space="preserve">Общи части </t>
  </si>
  <si>
    <t>С3</t>
  </si>
  <si>
    <t>Обща площ</t>
  </si>
  <si>
    <t>Цена</t>
  </si>
  <si>
    <t>Изглед</t>
  </si>
  <si>
    <t>вътр. двор и улица</t>
  </si>
  <si>
    <t>Апартамент 4</t>
  </si>
  <si>
    <t>2 спални</t>
  </si>
  <si>
    <t>Апартамент 16</t>
  </si>
  <si>
    <t>улица</t>
  </si>
  <si>
    <t>Блок 3</t>
  </si>
  <si>
    <t>С</t>
  </si>
  <si>
    <t>външ. двор и блок 5</t>
  </si>
  <si>
    <t>Апартамент 12</t>
  </si>
  <si>
    <t>три страни- двор</t>
  </si>
  <si>
    <t>Апартамент 17</t>
  </si>
  <si>
    <t>двор и блок 5</t>
  </si>
  <si>
    <t>reserved</t>
  </si>
  <si>
    <t>Апартамент 20</t>
  </si>
  <si>
    <t>1 спалня</t>
  </si>
  <si>
    <t>външ. двор</t>
  </si>
  <si>
    <t>Апартамент 21</t>
  </si>
  <si>
    <t>вътр. и външ. двор</t>
  </si>
  <si>
    <t>Апартамент 22</t>
  </si>
  <si>
    <t>Апартамент 35</t>
  </si>
  <si>
    <t>Блок 4</t>
  </si>
  <si>
    <t>Апартамент      6 и 7</t>
  </si>
  <si>
    <t>3 спални</t>
  </si>
  <si>
    <t>вътр. двор и външ.</t>
  </si>
  <si>
    <t>двор</t>
  </si>
  <si>
    <t>Блок 5</t>
  </si>
  <si>
    <t>Апартамент 3</t>
  </si>
  <si>
    <t>Апартамент 2</t>
  </si>
  <si>
    <t>Апартамент 5</t>
  </si>
  <si>
    <t>вътр. двор и море</t>
  </si>
  <si>
    <t>Скл 3</t>
  </si>
  <si>
    <t>Скл 1</t>
  </si>
  <si>
    <t>Блок 6</t>
  </si>
  <si>
    <t>Апартамент 7</t>
  </si>
  <si>
    <t>ПМ 3</t>
  </si>
  <si>
    <t>ПМ 4</t>
  </si>
  <si>
    <t>ПМ 5</t>
  </si>
  <si>
    <t>ПМ 6</t>
  </si>
  <si>
    <t>ПМ 7</t>
  </si>
  <si>
    <t>Ателие 2</t>
  </si>
  <si>
    <t>№6</t>
  </si>
  <si>
    <t>№7</t>
  </si>
  <si>
    <t>Ателие 8</t>
  </si>
  <si>
    <t>Ателие 12</t>
  </si>
  <si>
    <t>1 стая</t>
  </si>
  <si>
    <t>Цена за паркомясто - 13 400 € (подземен паркинг)</t>
  </si>
  <si>
    <t>Обща площ с изби</t>
  </si>
  <si>
    <t>Цена на кв.м.</t>
  </si>
  <si>
    <t>ЦЕНОВА ЛИСТА</t>
  </si>
  <si>
    <t>VIP комплекс "ПЕРЛА",  гр. Бургас                                                                                                                                                             Степен на завършеност - на тапа</t>
  </si>
  <si>
    <t>Блок 7 (акт 14)</t>
  </si>
  <si>
    <t>Апартамент 19</t>
  </si>
  <si>
    <t>Апартамент 18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</si>
</sst>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_-* #,##0\ [$€-1]_-;\-* #,##0\ [$€-1]_-;_-* &quot;-&quot;\ [$€-1]_-;_-@_-"/>
    <numFmt numFmtId="166" formatCode="#,##0\ [$€-1]"/>
    <numFmt numFmtId="167" formatCode="#,##0\ [$€-1];[Red]\-#,##0\ [$€-1]"/>
    <numFmt numFmtId="168" formatCode="_-* #,##0\ [$€-1]_-;\-* #,##0\ [$€-1]_-;_-* &quot;-&quot;??\ [$€-1]_-;_-@_-"/>
  </numFmts>
  <fonts count="8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b/>
      <sz val="11"/>
      <color theme="0" tint="-0.49998474074526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5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2" fillId="0" borderId="7" xfId="0" applyFont="1" applyBorder="1"/>
    <xf numFmtId="0" fontId="2" fillId="0" borderId="7" xfId="0" applyFont="1" applyBorder="1" applyAlignment="1"/>
    <xf numFmtId="168" fontId="2" fillId="0" borderId="7" xfId="0" applyNumberFormat="1" applyFont="1" applyBorder="1" applyAlignment="1"/>
    <xf numFmtId="0" fontId="2" fillId="0" borderId="8" xfId="0" applyFont="1" applyBorder="1" applyAlignment="1"/>
    <xf numFmtId="0" fontId="3" fillId="0" borderId="12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168" fontId="3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right"/>
    </xf>
    <xf numFmtId="0" fontId="2" fillId="2" borderId="21" xfId="0" applyFont="1" applyFill="1" applyBorder="1"/>
    <xf numFmtId="2" fontId="2" fillId="2" borderId="21" xfId="0" applyNumberFormat="1" applyFont="1" applyFill="1" applyBorder="1"/>
    <xf numFmtId="164" fontId="2" fillId="2" borderId="21" xfId="0" applyNumberFormat="1" applyFont="1" applyFill="1" applyBorder="1"/>
    <xf numFmtId="2" fontId="3" fillId="2" borderId="21" xfId="0" applyNumberFormat="1" applyFont="1" applyFill="1" applyBorder="1"/>
    <xf numFmtId="165" fontId="3" fillId="0" borderId="21" xfId="0" applyNumberFormat="1" applyFont="1" applyBorder="1" applyAlignment="1">
      <alignment horizontal="right"/>
    </xf>
    <xf numFmtId="165" fontId="2" fillId="0" borderId="22" xfId="0" applyNumberFormat="1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4" fillId="2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right"/>
    </xf>
    <xf numFmtId="2" fontId="2" fillId="0" borderId="21" xfId="0" applyNumberFormat="1" applyFont="1" applyFill="1" applyBorder="1" applyAlignment="1">
      <alignment vertical="center"/>
    </xf>
    <xf numFmtId="2" fontId="2" fillId="0" borderId="21" xfId="0" applyNumberFormat="1" applyFont="1" applyFill="1" applyBorder="1"/>
    <xf numFmtId="1" fontId="2" fillId="0" borderId="21" xfId="0" applyNumberFormat="1" applyFont="1" applyFill="1" applyBorder="1"/>
    <xf numFmtId="0" fontId="2" fillId="0" borderId="21" xfId="0" applyFont="1" applyFill="1" applyBorder="1" applyAlignment="1">
      <alignment vertical="center"/>
    </xf>
    <xf numFmtId="164" fontId="2" fillId="0" borderId="21" xfId="0" applyNumberFormat="1" applyFont="1" applyFill="1" applyBorder="1"/>
    <xf numFmtId="2" fontId="3" fillId="0" borderId="21" xfId="0" applyNumberFormat="1" applyFont="1" applyFill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/>
    <xf numFmtId="2" fontId="2" fillId="2" borderId="0" xfId="0" applyNumberFormat="1" applyFont="1" applyFill="1" applyBorder="1"/>
    <xf numFmtId="164" fontId="2" fillId="2" borderId="0" xfId="0" applyNumberFormat="1" applyFont="1" applyFill="1" applyBorder="1"/>
    <xf numFmtId="2" fontId="3" fillId="2" borderId="0" xfId="0" applyNumberFormat="1" applyFont="1" applyFill="1" applyBorder="1"/>
    <xf numFmtId="168" fontId="3" fillId="2" borderId="0" xfId="0" applyNumberFormat="1" applyFont="1" applyFill="1" applyBorder="1"/>
    <xf numFmtId="165" fontId="3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165" fontId="3" fillId="2" borderId="21" xfId="0" applyNumberFormat="1" applyFont="1" applyFill="1" applyBorder="1" applyAlignment="1">
      <alignment horizontal="right"/>
    </xf>
    <xf numFmtId="2" fontId="3" fillId="0" borderId="0" xfId="0" applyNumberFormat="1" applyFont="1" applyBorder="1"/>
    <xf numFmtId="168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2" fillId="0" borderId="20" xfId="0" applyFont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1" xfId="0" applyFont="1" applyBorder="1" applyAlignment="1">
      <alignment horizontal="right"/>
    </xf>
    <xf numFmtId="2" fontId="2" fillId="0" borderId="21" xfId="0" applyNumberFormat="1" applyFont="1" applyBorder="1"/>
    <xf numFmtId="0" fontId="2" fillId="0" borderId="21" xfId="0" applyFont="1" applyBorder="1"/>
    <xf numFmtId="164" fontId="2" fillId="0" borderId="21" xfId="0" applyNumberFormat="1" applyFont="1" applyBorder="1"/>
    <xf numFmtId="0" fontId="4" fillId="0" borderId="0" xfId="0" applyFont="1" applyBorder="1"/>
    <xf numFmtId="0" fontId="2" fillId="0" borderId="28" xfId="0" applyFont="1" applyBorder="1" applyAlignment="1"/>
    <xf numFmtId="0" fontId="2" fillId="0" borderId="29" xfId="0" applyFont="1" applyBorder="1" applyAlignment="1"/>
    <xf numFmtId="168" fontId="2" fillId="0" borderId="29" xfId="0" applyNumberFormat="1" applyFont="1" applyBorder="1" applyAlignment="1"/>
    <xf numFmtId="0" fontId="2" fillId="0" borderId="30" xfId="0" applyFont="1" applyBorder="1" applyAlignment="1"/>
    <xf numFmtId="0" fontId="2" fillId="0" borderId="21" xfId="0" applyFont="1" applyBorder="1" applyAlignment="1">
      <alignment horizontal="center"/>
    </xf>
    <xf numFmtId="0" fontId="5" fillId="0" borderId="0" xfId="0" applyFont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1" xfId="0" applyFont="1" applyBorder="1" applyAlignment="1">
      <alignment horizontal="right"/>
    </xf>
    <xf numFmtId="0" fontId="6" fillId="0" borderId="21" xfId="0" applyFont="1" applyBorder="1"/>
    <xf numFmtId="2" fontId="6" fillId="0" borderId="21" xfId="0" applyNumberFormat="1" applyFont="1" applyBorder="1"/>
    <xf numFmtId="164" fontId="6" fillId="0" borderId="21" xfId="0" applyNumberFormat="1" applyFont="1" applyBorder="1"/>
    <xf numFmtId="2" fontId="6" fillId="2" borderId="21" xfId="0" applyNumberFormat="1" applyFont="1" applyFill="1" applyBorder="1"/>
    <xf numFmtId="2" fontId="7" fillId="2" borderId="21" xfId="0" applyNumberFormat="1" applyFont="1" applyFill="1" applyBorder="1"/>
    <xf numFmtId="165" fontId="7" fillId="2" borderId="21" xfId="0" applyNumberFormat="1" applyFont="1" applyFill="1" applyBorder="1" applyAlignment="1">
      <alignment horizontal="right"/>
    </xf>
    <xf numFmtId="165" fontId="6" fillId="0" borderId="22" xfId="0" applyNumberFormat="1" applyFont="1" applyBorder="1" applyAlignment="1">
      <alignment horizontal="center"/>
    </xf>
    <xf numFmtId="0" fontId="6" fillId="0" borderId="23" xfId="0" applyFont="1" applyBorder="1" applyAlignment="1">
      <alignment horizontal="left"/>
    </xf>
    <xf numFmtId="165" fontId="2" fillId="0" borderId="31" xfId="0" applyNumberFormat="1" applyFont="1" applyBorder="1" applyAlignment="1">
      <alignment horizontal="center"/>
    </xf>
    <xf numFmtId="2" fontId="2" fillId="0" borderId="40" xfId="0" applyNumberFormat="1" applyFont="1" applyBorder="1"/>
    <xf numFmtId="0" fontId="2" fillId="0" borderId="40" xfId="0" applyFont="1" applyBorder="1"/>
    <xf numFmtId="164" fontId="2" fillId="0" borderId="40" xfId="0" applyNumberFormat="1" applyFont="1" applyBorder="1"/>
    <xf numFmtId="2" fontId="2" fillId="0" borderId="21" xfId="1" applyNumberFormat="1" applyFont="1" applyBorder="1"/>
    <xf numFmtId="0" fontId="2" fillId="0" borderId="42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2" fontId="2" fillId="0" borderId="0" xfId="1" applyNumberFormat="1" applyFont="1" applyBorder="1"/>
    <xf numFmtId="1" fontId="2" fillId="0" borderId="0" xfId="0" applyNumberFormat="1" applyFont="1" applyBorder="1"/>
    <xf numFmtId="2" fontId="3" fillId="2" borderId="0" xfId="1" applyNumberFormat="1" applyFont="1" applyFill="1" applyBorder="1"/>
    <xf numFmtId="168" fontId="3" fillId="2" borderId="0" xfId="1" applyNumberFormat="1" applyFont="1" applyFill="1" applyBorder="1"/>
    <xf numFmtId="165" fontId="3" fillId="2" borderId="0" xfId="1" applyNumberFormat="1" applyFont="1" applyFill="1" applyBorder="1" applyAlignment="1">
      <alignment horizontal="right"/>
    </xf>
    <xf numFmtId="165" fontId="2" fillId="0" borderId="0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left"/>
    </xf>
    <xf numFmtId="1" fontId="2" fillId="0" borderId="21" xfId="0" applyNumberFormat="1" applyFont="1" applyBorder="1"/>
    <xf numFmtId="2" fontId="3" fillId="0" borderId="21" xfId="0" applyNumberFormat="1" applyFont="1" applyBorder="1"/>
    <xf numFmtId="168" fontId="3" fillId="0" borderId="21" xfId="0" applyNumberFormat="1" applyFont="1" applyBorder="1"/>
    <xf numFmtId="167" fontId="3" fillId="0" borderId="21" xfId="0" applyNumberFormat="1" applyFont="1" applyBorder="1" applyAlignment="1">
      <alignment horizontal="right"/>
    </xf>
    <xf numFmtId="0" fontId="2" fillId="0" borderId="41" xfId="0" applyFont="1" applyBorder="1" applyAlignment="1">
      <alignment horizontal="center"/>
    </xf>
    <xf numFmtId="0" fontId="2" fillId="0" borderId="40" xfId="0" applyFont="1" applyBorder="1" applyAlignment="1">
      <alignment horizontal="right"/>
    </xf>
    <xf numFmtId="2" fontId="2" fillId="0" borderId="40" xfId="0" applyNumberFormat="1" applyFont="1" applyFill="1" applyBorder="1"/>
    <xf numFmtId="2" fontId="3" fillId="0" borderId="40" xfId="0" applyNumberFormat="1" applyFont="1" applyFill="1" applyBorder="1"/>
    <xf numFmtId="167" fontId="3" fillId="0" borderId="40" xfId="0" applyNumberFormat="1" applyFont="1" applyBorder="1" applyAlignment="1">
      <alignment horizontal="right"/>
    </xf>
    <xf numFmtId="0" fontId="2" fillId="0" borderId="40" xfId="0" applyFont="1" applyFill="1" applyBorder="1" applyAlignment="1">
      <alignment horizontal="center"/>
    </xf>
    <xf numFmtId="165" fontId="2" fillId="2" borderId="21" xfId="0" applyNumberFormat="1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29" xfId="0" applyFont="1" applyBorder="1" applyAlignment="1">
      <alignment horizontal="right"/>
    </xf>
    <xf numFmtId="0" fontId="2" fillId="0" borderId="29" xfId="0" applyFont="1" applyBorder="1"/>
    <xf numFmtId="164" fontId="2" fillId="0" borderId="29" xfId="0" applyNumberFormat="1" applyFont="1" applyBorder="1"/>
    <xf numFmtId="2" fontId="2" fillId="0" borderId="29" xfId="0" applyNumberFormat="1" applyFont="1" applyBorder="1"/>
    <xf numFmtId="2" fontId="3" fillId="0" borderId="29" xfId="0" applyNumberFormat="1" applyFont="1" applyFill="1" applyBorder="1"/>
    <xf numFmtId="168" fontId="3" fillId="0" borderId="29" xfId="0" applyNumberFormat="1" applyFont="1" applyFill="1" applyBorder="1"/>
    <xf numFmtId="167" fontId="3" fillId="0" borderId="29" xfId="0" applyNumberFormat="1" applyFont="1" applyBorder="1" applyAlignment="1">
      <alignment horizontal="right"/>
    </xf>
    <xf numFmtId="167" fontId="2" fillId="0" borderId="29" xfId="0" applyNumberFormat="1" applyFont="1" applyBorder="1" applyAlignment="1">
      <alignment horizontal="center"/>
    </xf>
    <xf numFmtId="0" fontId="2" fillId="0" borderId="30" xfId="0" applyFont="1" applyBorder="1" applyAlignment="1">
      <alignment horizontal="left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5" xfId="0" applyFont="1" applyBorder="1" applyAlignment="1">
      <alignment horizontal="right"/>
    </xf>
    <xf numFmtId="0" fontId="2" fillId="0" borderId="25" xfId="0" applyFont="1" applyBorder="1"/>
    <xf numFmtId="164" fontId="2" fillId="0" borderId="25" xfId="0" applyNumberFormat="1" applyFont="1" applyBorder="1"/>
    <xf numFmtId="2" fontId="2" fillId="0" borderId="25" xfId="0" applyNumberFormat="1" applyFont="1" applyBorder="1"/>
    <xf numFmtId="2" fontId="2" fillId="0" borderId="25" xfId="0" applyNumberFormat="1" applyFont="1" applyFill="1" applyBorder="1"/>
    <xf numFmtId="2" fontId="3" fillId="0" borderId="25" xfId="0" applyNumberFormat="1" applyFont="1" applyFill="1" applyBorder="1"/>
    <xf numFmtId="167" fontId="3" fillId="0" borderId="25" xfId="0" applyNumberFormat="1" applyFont="1" applyBorder="1" applyAlignment="1">
      <alignment horizontal="right"/>
    </xf>
    <xf numFmtId="165" fontId="2" fillId="0" borderId="43" xfId="0" applyNumberFormat="1" applyFont="1" applyBorder="1" applyAlignment="1">
      <alignment horizontal="center"/>
    </xf>
    <xf numFmtId="0" fontId="0" fillId="0" borderId="0" xfId="0" applyFont="1" applyBorder="1"/>
    <xf numFmtId="1" fontId="2" fillId="2" borderId="21" xfId="0" applyNumberFormat="1" applyFont="1" applyFill="1" applyBorder="1"/>
    <xf numFmtId="0" fontId="3" fillId="0" borderId="0" xfId="0" applyFont="1" applyBorder="1"/>
    <xf numFmtId="0" fontId="2" fillId="0" borderId="45" xfId="0" applyFont="1" applyFill="1" applyBorder="1" applyAlignment="1">
      <alignment horizontal="left"/>
    </xf>
    <xf numFmtId="1" fontId="2" fillId="0" borderId="40" xfId="0" applyNumberFormat="1" applyFont="1" applyBorder="1"/>
    <xf numFmtId="2" fontId="2" fillId="0" borderId="31" xfId="0" applyNumberFormat="1" applyFont="1" applyBorder="1"/>
    <xf numFmtId="168" fontId="2" fillId="0" borderId="40" xfId="0" applyNumberFormat="1" applyFont="1" applyBorder="1"/>
    <xf numFmtId="166" fontId="2" fillId="0" borderId="40" xfId="0" applyNumberFormat="1" applyFont="1" applyBorder="1"/>
    <xf numFmtId="2" fontId="2" fillId="0" borderId="40" xfId="0" applyNumberFormat="1" applyFont="1" applyBorder="1" applyAlignment="1">
      <alignment horizontal="center"/>
    </xf>
    <xf numFmtId="0" fontId="2" fillId="0" borderId="42" xfId="0" applyFont="1" applyBorder="1"/>
    <xf numFmtId="0" fontId="2" fillId="0" borderId="46" xfId="0" applyFont="1" applyFill="1" applyBorder="1" applyAlignment="1">
      <alignment horizontal="left"/>
    </xf>
    <xf numFmtId="2" fontId="2" fillId="0" borderId="22" xfId="0" applyNumberFormat="1" applyFont="1" applyBorder="1"/>
    <xf numFmtId="168" fontId="2" fillId="0" borderId="21" xfId="0" applyNumberFormat="1" applyFont="1" applyBorder="1"/>
    <xf numFmtId="166" fontId="2" fillId="0" borderId="21" xfId="0" applyNumberFormat="1" applyFont="1" applyBorder="1"/>
    <xf numFmtId="2" fontId="2" fillId="0" borderId="21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47" xfId="0" applyFont="1" applyFill="1" applyBorder="1" applyAlignment="1">
      <alignment horizontal="left"/>
    </xf>
    <xf numFmtId="1" fontId="2" fillId="0" borderId="25" xfId="0" applyNumberFormat="1" applyFont="1" applyBorder="1"/>
    <xf numFmtId="2" fontId="2" fillId="0" borderId="26" xfId="0" applyNumberFormat="1" applyFont="1" applyBorder="1"/>
    <xf numFmtId="168" fontId="2" fillId="0" borderId="25" xfId="0" applyNumberFormat="1" applyFont="1" applyBorder="1"/>
    <xf numFmtId="166" fontId="2" fillId="0" borderId="25" xfId="0" applyNumberFormat="1" applyFont="1" applyBorder="1"/>
    <xf numFmtId="2" fontId="2" fillId="0" borderId="25" xfId="0" applyNumberFormat="1" applyFont="1" applyBorder="1" applyAlignment="1">
      <alignment horizontal="center"/>
    </xf>
    <xf numFmtId="0" fontId="2" fillId="0" borderId="27" xfId="0" applyFont="1" applyBorder="1"/>
    <xf numFmtId="166" fontId="3" fillId="0" borderId="21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168" fontId="3" fillId="0" borderId="0" xfId="0" applyNumberFormat="1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68" fontId="0" fillId="0" borderId="0" xfId="0" applyNumberFormat="1" applyFont="1"/>
    <xf numFmtId="168" fontId="2" fillId="2" borderId="21" xfId="0" applyNumberFormat="1" applyFont="1" applyFill="1" applyBorder="1"/>
    <xf numFmtId="168" fontId="2" fillId="0" borderId="21" xfId="0" applyNumberFormat="1" applyFont="1" applyFill="1" applyBorder="1"/>
    <xf numFmtId="168" fontId="6" fillId="2" borderId="21" xfId="0" applyNumberFormat="1" applyFont="1" applyFill="1" applyBorder="1"/>
    <xf numFmtId="168" fontId="2" fillId="0" borderId="40" xfId="0" applyNumberFormat="1" applyFont="1" applyFill="1" applyBorder="1"/>
    <xf numFmtId="168" fontId="2" fillId="0" borderId="25" xfId="0" applyNumberFormat="1" applyFont="1" applyFill="1" applyBorder="1"/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2" borderId="27" xfId="1" applyFont="1" applyFill="1" applyBorder="1" applyAlignment="1">
      <alignment horizontal="left"/>
    </xf>
    <xf numFmtId="0" fontId="2" fillId="0" borderId="51" xfId="0" applyFont="1" applyBorder="1" applyAlignment="1">
      <alignment horizontal="center" vertical="center" textRotation="255"/>
    </xf>
    <xf numFmtId="0" fontId="2" fillId="0" borderId="52" xfId="0" applyFont="1" applyBorder="1" applyAlignment="1">
      <alignment horizontal="center" vertical="center" textRotation="255"/>
    </xf>
    <xf numFmtId="0" fontId="2" fillId="0" borderId="5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textRotation="90"/>
    </xf>
    <xf numFmtId="0" fontId="2" fillId="0" borderId="52" xfId="0" applyFont="1" applyBorder="1" applyAlignment="1">
      <alignment horizontal="right" vertical="center" wrapText="1"/>
    </xf>
    <xf numFmtId="0" fontId="3" fillId="0" borderId="52" xfId="0" applyFont="1" applyBorder="1" applyAlignment="1">
      <alignment horizontal="center" vertical="center" wrapText="1"/>
    </xf>
    <xf numFmtId="168" fontId="2" fillId="0" borderId="52" xfId="0" applyNumberFormat="1" applyFont="1" applyBorder="1" applyAlignment="1">
      <alignment horizontal="center" vertical="center" wrapText="1"/>
    </xf>
    <xf numFmtId="167" fontId="3" fillId="0" borderId="52" xfId="0" applyNumberFormat="1" applyFont="1" applyBorder="1" applyAlignment="1">
      <alignment horizontal="center" vertical="center"/>
    </xf>
    <xf numFmtId="0" fontId="2" fillId="0" borderId="53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textRotation="90"/>
    </xf>
    <xf numFmtId="0" fontId="2" fillId="0" borderId="21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center" vertical="center" wrapText="1"/>
    </xf>
    <xf numFmtId="168" fontId="2" fillId="0" borderId="21" xfId="0" applyNumberFormat="1" applyFont="1" applyBorder="1" applyAlignment="1">
      <alignment horizontal="center" vertical="center" wrapText="1"/>
    </xf>
    <xf numFmtId="167" fontId="3" fillId="0" borderId="21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textRotation="255"/>
    </xf>
    <xf numFmtId="0" fontId="2" fillId="0" borderId="23" xfId="0" applyFont="1" applyFill="1" applyBorder="1" applyAlignment="1">
      <alignment horizontal="left" vertical="center"/>
    </xf>
    <xf numFmtId="2" fontId="2" fillId="0" borderId="25" xfId="0" applyNumberFormat="1" applyFont="1" applyBorder="1" applyAlignment="1">
      <alignment horizontal="center" vertical="center"/>
    </xf>
    <xf numFmtId="2" fontId="2" fillId="0" borderId="40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left"/>
    </xf>
    <xf numFmtId="0" fontId="3" fillId="0" borderId="49" xfId="0" applyFont="1" applyBorder="1" applyAlignment="1">
      <alignment horizontal="left"/>
    </xf>
    <xf numFmtId="0" fontId="3" fillId="0" borderId="50" xfId="0" applyFont="1" applyBorder="1" applyAlignment="1">
      <alignment horizontal="left"/>
    </xf>
    <xf numFmtId="2" fontId="3" fillId="2" borderId="25" xfId="0" applyNumberFormat="1" applyFont="1" applyFill="1" applyBorder="1" applyAlignment="1">
      <alignment horizontal="center" vertical="center"/>
    </xf>
    <xf numFmtId="2" fontId="3" fillId="2" borderId="40" xfId="0" applyNumberFormat="1" applyFont="1" applyFill="1" applyBorder="1" applyAlignment="1">
      <alignment horizontal="center" vertical="center"/>
    </xf>
    <xf numFmtId="168" fontId="2" fillId="2" borderId="25" xfId="0" applyNumberFormat="1" applyFont="1" applyFill="1" applyBorder="1" applyAlignment="1">
      <alignment horizontal="center" vertical="center"/>
    </xf>
    <xf numFmtId="168" fontId="2" fillId="2" borderId="40" xfId="0" applyNumberFormat="1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165" fontId="3" fillId="2" borderId="25" xfId="1" applyNumberFormat="1" applyFont="1" applyFill="1" applyBorder="1" applyAlignment="1">
      <alignment horizontal="center" vertical="center"/>
    </xf>
    <xf numFmtId="165" fontId="3" fillId="2" borderId="40" xfId="1" applyNumberFormat="1" applyFont="1" applyFill="1" applyBorder="1" applyAlignment="1">
      <alignment horizontal="center" vertical="center"/>
    </xf>
    <xf numFmtId="165" fontId="2" fillId="0" borderId="25" xfId="1" applyNumberFormat="1" applyFont="1" applyBorder="1" applyAlignment="1">
      <alignment horizontal="center" vertical="center"/>
    </xf>
    <xf numFmtId="165" fontId="2" fillId="0" borderId="40" xfId="1" applyNumberFormat="1" applyFont="1" applyBorder="1" applyAlignment="1">
      <alignment horizontal="center" vertical="center"/>
    </xf>
    <xf numFmtId="2" fontId="2" fillId="2" borderId="25" xfId="0" applyNumberFormat="1" applyFont="1" applyFill="1" applyBorder="1" applyAlignment="1">
      <alignment horizontal="center" vertical="center"/>
    </xf>
    <xf numFmtId="2" fontId="2" fillId="2" borderId="40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63"/>
  <sheetViews>
    <sheetView tabSelected="1" workbookViewId="0">
      <selection sqref="A1:XFD3"/>
    </sheetView>
  </sheetViews>
  <sheetFormatPr defaultRowHeight="15"/>
  <cols>
    <col min="1" max="2" width="3.28515625" style="2" customWidth="1"/>
    <col min="3" max="3" width="16.7109375" style="2" customWidth="1"/>
    <col min="4" max="4" width="7.5703125" style="2" customWidth="1"/>
    <col min="5" max="10" width="0" style="2" hidden="1" customWidth="1"/>
    <col min="11" max="11" width="6.42578125" style="2" customWidth="1"/>
    <col min="12" max="12" width="6.28515625" style="2" customWidth="1"/>
    <col min="13" max="16" width="0" style="2" hidden="1" customWidth="1"/>
    <col min="17" max="17" width="8.140625" style="2" customWidth="1"/>
    <col min="18" max="18" width="0" style="2" hidden="1" customWidth="1"/>
    <col min="19" max="19" width="8.7109375" style="2" customWidth="1"/>
    <col min="20" max="20" width="9.42578125" style="2" customWidth="1"/>
    <col min="21" max="21" width="9.140625" style="154" customWidth="1"/>
    <col min="22" max="22" width="12.5703125" style="2" customWidth="1"/>
    <col min="23" max="23" width="11.5703125" style="2" customWidth="1"/>
    <col min="24" max="24" width="21.42578125" style="2" customWidth="1"/>
    <col min="25" max="25" width="15.42578125" style="2" customWidth="1"/>
    <col min="26" max="16384" width="9.140625" style="2"/>
  </cols>
  <sheetData>
    <row r="1" spans="1:25" ht="15.75" thickBot="1">
      <c r="A1" s="7"/>
      <c r="B1" s="8"/>
      <c r="C1" s="9"/>
      <c r="D1" s="10"/>
      <c r="E1" s="10"/>
      <c r="F1" s="10"/>
      <c r="G1" s="10"/>
      <c r="H1" s="10"/>
      <c r="I1" s="10"/>
      <c r="J1" s="10"/>
      <c r="K1" s="10"/>
      <c r="L1" s="11"/>
      <c r="M1" s="11"/>
      <c r="N1" s="11"/>
      <c r="O1" s="11"/>
      <c r="P1" s="11"/>
      <c r="Q1" s="11"/>
      <c r="R1" s="11"/>
      <c r="S1" s="11"/>
      <c r="T1" s="11"/>
      <c r="U1" s="12"/>
      <c r="V1" s="11"/>
      <c r="W1" s="8"/>
      <c r="X1" s="13"/>
      <c r="Y1" s="1"/>
    </row>
    <row r="2" spans="1:25">
      <c r="A2" s="192" t="s">
        <v>71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4"/>
      <c r="Y2" s="1"/>
    </row>
    <row r="3" spans="1:25" ht="15.75" thickBot="1">
      <c r="A3" s="195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7"/>
      <c r="Y3" s="1"/>
    </row>
    <row r="4" spans="1:25" ht="15.75" thickBot="1">
      <c r="A4" s="205" t="s">
        <v>70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7"/>
      <c r="Y4" s="1"/>
    </row>
    <row r="5" spans="1:25" ht="45.75" thickBot="1">
      <c r="A5" s="14" t="s">
        <v>1</v>
      </c>
      <c r="B5" s="15" t="s">
        <v>2</v>
      </c>
      <c r="C5" s="16" t="s">
        <v>3</v>
      </c>
      <c r="D5" s="17" t="s">
        <v>4</v>
      </c>
      <c r="E5" s="16" t="s">
        <v>5</v>
      </c>
      <c r="F5" s="16" t="s">
        <v>6</v>
      </c>
      <c r="G5" s="16" t="s">
        <v>7</v>
      </c>
      <c r="H5" s="16" t="s">
        <v>8</v>
      </c>
      <c r="I5" s="15" t="s">
        <v>9</v>
      </c>
      <c r="J5" s="16" t="s">
        <v>10</v>
      </c>
      <c r="K5" s="17" t="s">
        <v>11</v>
      </c>
      <c r="L5" s="17" t="s">
        <v>12</v>
      </c>
      <c r="M5" s="16" t="s">
        <v>13</v>
      </c>
      <c r="N5" s="16" t="s">
        <v>14</v>
      </c>
      <c r="O5" s="16" t="s">
        <v>15</v>
      </c>
      <c r="P5" s="16" t="s">
        <v>16</v>
      </c>
      <c r="Q5" s="17" t="s">
        <v>17</v>
      </c>
      <c r="R5" s="16" t="s">
        <v>18</v>
      </c>
      <c r="S5" s="17" t="s">
        <v>19</v>
      </c>
      <c r="T5" s="17" t="s">
        <v>68</v>
      </c>
      <c r="U5" s="18" t="s">
        <v>69</v>
      </c>
      <c r="V5" s="16" t="s">
        <v>20</v>
      </c>
      <c r="W5" s="19"/>
      <c r="X5" s="20" t="s">
        <v>21</v>
      </c>
      <c r="Y5" s="1"/>
    </row>
    <row r="6" spans="1:25">
      <c r="A6" s="198" t="s">
        <v>0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200"/>
      <c r="Y6" s="1"/>
    </row>
    <row r="7" spans="1:25">
      <c r="A7" s="21">
        <v>1</v>
      </c>
      <c r="B7" s="22">
        <v>4</v>
      </c>
      <c r="C7" s="33" t="s">
        <v>25</v>
      </c>
      <c r="D7" s="34">
        <v>89.65</v>
      </c>
      <c r="E7" s="35">
        <v>1</v>
      </c>
      <c r="F7" s="35">
        <v>1.02</v>
      </c>
      <c r="G7" s="35">
        <v>1</v>
      </c>
      <c r="H7" s="35">
        <v>0.98</v>
      </c>
      <c r="I7" s="35">
        <v>1</v>
      </c>
      <c r="J7" s="35">
        <f>D7*E7*F7*G7*H7*I7*2.3*36</f>
        <v>7420.0507919999991</v>
      </c>
      <c r="K7" s="36">
        <v>16</v>
      </c>
      <c r="L7" s="37">
        <v>3.22</v>
      </c>
      <c r="M7" s="35">
        <v>0.3</v>
      </c>
      <c r="N7" s="35">
        <f>L7*M7*36*2.8</f>
        <v>97.372799999999984</v>
      </c>
      <c r="O7" s="35">
        <f>J7+N7</f>
        <v>7517.4235919999992</v>
      </c>
      <c r="P7" s="38">
        <f>O7/4003.9308</f>
        <v>1.8775108680699475</v>
      </c>
      <c r="Q7" s="35">
        <v>11.83</v>
      </c>
      <c r="R7" s="35">
        <f>Q7*2.3*36</f>
        <v>979.524</v>
      </c>
      <c r="S7" s="35">
        <f>Q7+D7</f>
        <v>101.48</v>
      </c>
      <c r="T7" s="39">
        <v>104.7</v>
      </c>
      <c r="U7" s="156">
        <v>990</v>
      </c>
      <c r="V7" s="28">
        <v>103653</v>
      </c>
      <c r="W7" s="29" t="s">
        <v>24</v>
      </c>
      <c r="X7" s="30" t="s">
        <v>22</v>
      </c>
      <c r="Y7" s="6"/>
    </row>
    <row r="8" spans="1:25" ht="9" customHeight="1" thickBot="1">
      <c r="A8" s="40"/>
      <c r="B8" s="41"/>
      <c r="C8" s="42"/>
      <c r="D8" s="43"/>
      <c r="E8" s="44"/>
      <c r="F8" s="44"/>
      <c r="G8" s="44"/>
      <c r="H8" s="44"/>
      <c r="I8" s="44"/>
      <c r="J8" s="44"/>
      <c r="K8" s="43"/>
      <c r="L8" s="43"/>
      <c r="M8" s="44"/>
      <c r="N8" s="44"/>
      <c r="O8" s="44"/>
      <c r="P8" s="45"/>
      <c r="Q8" s="44"/>
      <c r="R8" s="44"/>
      <c r="S8" s="46"/>
      <c r="T8" s="46"/>
      <c r="U8" s="47"/>
      <c r="V8" s="48"/>
      <c r="W8" s="49"/>
      <c r="X8" s="50"/>
      <c r="Y8" s="1"/>
    </row>
    <row r="9" spans="1:25">
      <c r="A9" s="201" t="s">
        <v>27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3"/>
      <c r="X9" s="204"/>
      <c r="Y9" s="1"/>
    </row>
    <row r="10" spans="1:25" hidden="1">
      <c r="A10" s="68"/>
      <c r="B10" s="69">
        <v>3</v>
      </c>
      <c r="C10" s="70" t="s">
        <v>32</v>
      </c>
      <c r="D10" s="71">
        <v>88.27</v>
      </c>
      <c r="E10" s="72">
        <v>0.98</v>
      </c>
      <c r="F10" s="72">
        <v>1.02</v>
      </c>
      <c r="G10" s="72">
        <v>1</v>
      </c>
      <c r="H10" s="72">
        <v>1</v>
      </c>
      <c r="I10" s="72">
        <v>1</v>
      </c>
      <c r="J10" s="72">
        <f t="shared" ref="J10:J17" si="0">D10*E10*F10*G10*H10*I10*2.3*36</f>
        <v>7305.8324975999994</v>
      </c>
      <c r="K10" s="71"/>
      <c r="L10" s="71"/>
      <c r="M10" s="71"/>
      <c r="N10" s="72"/>
      <c r="O10" s="72">
        <f t="shared" ref="O10:O17" si="1">J10</f>
        <v>7305.8324975999994</v>
      </c>
      <c r="P10" s="73">
        <f t="shared" ref="P10:P17" si="2">O10/4384.6524</f>
        <v>1.6662284329768078</v>
      </c>
      <c r="Q10" s="72">
        <f t="shared" ref="Q10:Q17" si="3">P10*7.0736</f>
        <v>11.786233443504747</v>
      </c>
      <c r="R10" s="72">
        <f t="shared" ref="R10:R17" si="4">Q10*2.3*36</f>
        <v>975.90012912219288</v>
      </c>
      <c r="S10" s="74">
        <f t="shared" ref="S10:S17" si="5">Q10+D10</f>
        <v>100.05623344350474</v>
      </c>
      <c r="T10" s="75"/>
      <c r="U10" s="157"/>
      <c r="V10" s="76">
        <v>99059</v>
      </c>
      <c r="W10" s="77" t="s">
        <v>24</v>
      </c>
      <c r="X10" s="78" t="s">
        <v>33</v>
      </c>
      <c r="Y10" s="67" t="s">
        <v>34</v>
      </c>
    </row>
    <row r="11" spans="1:25">
      <c r="A11" s="55"/>
      <c r="B11" s="66">
        <v>3</v>
      </c>
      <c r="C11" s="57" t="s">
        <v>74</v>
      </c>
      <c r="D11" s="58">
        <v>119.3</v>
      </c>
      <c r="E11" s="58">
        <v>1.04</v>
      </c>
      <c r="F11" s="58">
        <v>1.02</v>
      </c>
      <c r="G11" s="58">
        <v>1</v>
      </c>
      <c r="H11" s="58">
        <v>1</v>
      </c>
      <c r="I11" s="58">
        <v>1</v>
      </c>
      <c r="J11" s="58">
        <f>D11*E11*F11*G11*H11*I11*2.3*36</f>
        <v>10478.624832</v>
      </c>
      <c r="K11" s="59"/>
      <c r="L11" s="59"/>
      <c r="M11" s="59"/>
      <c r="N11" s="58"/>
      <c r="O11" s="58">
        <f>J11</f>
        <v>10478.624832</v>
      </c>
      <c r="P11" s="60">
        <f>O11/4384.6524</f>
        <v>2.3898416284948834</v>
      </c>
      <c r="Q11" s="58">
        <f>P11*7.0736</f>
        <v>16.904783743321406</v>
      </c>
      <c r="R11" s="58">
        <f>Q11*2.3*36</f>
        <v>1399.7160939470123</v>
      </c>
      <c r="S11" s="25">
        <f>Q11+D11</f>
        <v>136.2047837433214</v>
      </c>
      <c r="T11" s="27">
        <v>136.19999999999999</v>
      </c>
      <c r="U11" s="155">
        <v>990</v>
      </c>
      <c r="V11" s="51">
        <v>134838</v>
      </c>
      <c r="W11" s="29" t="s">
        <v>24</v>
      </c>
      <c r="X11" s="30" t="s">
        <v>29</v>
      </c>
      <c r="Y11" s="1"/>
    </row>
    <row r="12" spans="1:25">
      <c r="A12" s="55"/>
      <c r="B12" s="66">
        <v>3</v>
      </c>
      <c r="C12" s="57" t="s">
        <v>35</v>
      </c>
      <c r="D12" s="58">
        <v>53.95</v>
      </c>
      <c r="E12" s="58"/>
      <c r="F12" s="58"/>
      <c r="G12" s="58"/>
      <c r="H12" s="58"/>
      <c r="I12" s="58"/>
      <c r="J12" s="58"/>
      <c r="K12" s="59"/>
      <c r="L12" s="59"/>
      <c r="M12" s="59"/>
      <c r="N12" s="58"/>
      <c r="O12" s="58"/>
      <c r="P12" s="60"/>
      <c r="Q12" s="58">
        <v>7.49</v>
      </c>
      <c r="R12" s="58"/>
      <c r="S12" s="25">
        <v>61.44</v>
      </c>
      <c r="T12" s="27">
        <v>61.44</v>
      </c>
      <c r="U12" s="155">
        <v>990</v>
      </c>
      <c r="V12" s="51">
        <v>60826</v>
      </c>
      <c r="W12" s="79" t="s">
        <v>36</v>
      </c>
      <c r="X12" s="30" t="s">
        <v>37</v>
      </c>
      <c r="Y12" s="1"/>
    </row>
    <row r="13" spans="1:25">
      <c r="A13" s="55"/>
      <c r="B13" s="66">
        <v>3</v>
      </c>
      <c r="C13" s="57" t="s">
        <v>38</v>
      </c>
      <c r="D13" s="57">
        <v>86.77</v>
      </c>
      <c r="E13" s="60">
        <v>0.98699999999999999</v>
      </c>
      <c r="F13" s="58">
        <v>1.02</v>
      </c>
      <c r="G13" s="58">
        <v>1</v>
      </c>
      <c r="H13" s="58">
        <v>1</v>
      </c>
      <c r="I13" s="58">
        <v>1</v>
      </c>
      <c r="J13" s="58">
        <f t="shared" si="0"/>
        <v>7232.979907439998</v>
      </c>
      <c r="K13" s="59"/>
      <c r="L13" s="59"/>
      <c r="M13" s="59"/>
      <c r="N13" s="58"/>
      <c r="O13" s="58">
        <f t="shared" si="1"/>
        <v>7232.979907439998</v>
      </c>
      <c r="P13" s="60">
        <f t="shared" si="2"/>
        <v>1.6496130702265015</v>
      </c>
      <c r="Q13" s="58">
        <f t="shared" si="3"/>
        <v>11.668703013554181</v>
      </c>
      <c r="R13" s="58">
        <f t="shared" si="4"/>
        <v>966.16860952228615</v>
      </c>
      <c r="S13" s="25">
        <f t="shared" si="5"/>
        <v>98.438703013554175</v>
      </c>
      <c r="T13" s="27">
        <v>98.44</v>
      </c>
      <c r="U13" s="155">
        <v>990</v>
      </c>
      <c r="V13" s="51">
        <v>97456</v>
      </c>
      <c r="W13" s="29" t="s">
        <v>24</v>
      </c>
      <c r="X13" s="30" t="s">
        <v>39</v>
      </c>
      <c r="Y13" s="1"/>
    </row>
    <row r="14" spans="1:25" ht="5.25" customHeight="1">
      <c r="A14" s="62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4"/>
      <c r="V14" s="63"/>
      <c r="W14" s="161"/>
      <c r="X14" s="65"/>
      <c r="Y14" s="1"/>
    </row>
    <row r="15" spans="1:25">
      <c r="A15" s="55"/>
      <c r="B15" s="66">
        <v>4</v>
      </c>
      <c r="C15" s="57" t="s">
        <v>40</v>
      </c>
      <c r="D15" s="57">
        <v>96.3</v>
      </c>
      <c r="E15" s="60">
        <v>0.98699999999999999</v>
      </c>
      <c r="F15" s="58">
        <v>1.02</v>
      </c>
      <c r="G15" s="58">
        <v>1</v>
      </c>
      <c r="H15" s="58">
        <v>1</v>
      </c>
      <c r="I15" s="58">
        <v>1</v>
      </c>
      <c r="J15" s="58">
        <f>D15*E15*F15*G15*H15*I15*2.3*36</f>
        <v>8027.3823335999987</v>
      </c>
      <c r="K15" s="59"/>
      <c r="L15" s="59"/>
      <c r="M15" s="59"/>
      <c r="N15" s="58"/>
      <c r="O15" s="58">
        <f>J15</f>
        <v>8027.3823335999987</v>
      </c>
      <c r="P15" s="60">
        <f>O15/4384.6524</f>
        <v>1.8307910414061555</v>
      </c>
      <c r="Q15" s="58">
        <f>P15*7.0736</f>
        <v>12.95028351049058</v>
      </c>
      <c r="R15" s="58">
        <f>Q15*2.3*36</f>
        <v>1072.2834746686199</v>
      </c>
      <c r="S15" s="25">
        <f>Q15+D15</f>
        <v>109.25028351049058</v>
      </c>
      <c r="T15" s="27">
        <v>109.25</v>
      </c>
      <c r="U15" s="155">
        <v>990</v>
      </c>
      <c r="V15" s="51">
        <v>108158</v>
      </c>
      <c r="W15" s="29" t="s">
        <v>24</v>
      </c>
      <c r="X15" s="30" t="s">
        <v>31</v>
      </c>
      <c r="Y15" s="1"/>
    </row>
    <row r="16" spans="1:25" ht="4.5" customHeight="1">
      <c r="A16" s="185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7"/>
      <c r="Y16" s="1"/>
    </row>
    <row r="17" spans="1:25">
      <c r="A17" s="55"/>
      <c r="B17" s="66">
        <v>6</v>
      </c>
      <c r="C17" s="57" t="s">
        <v>41</v>
      </c>
      <c r="D17" s="59">
        <v>88.27</v>
      </c>
      <c r="E17" s="58">
        <v>0.98</v>
      </c>
      <c r="F17" s="58">
        <v>1</v>
      </c>
      <c r="G17" s="58">
        <v>1</v>
      </c>
      <c r="H17" s="58">
        <v>1</v>
      </c>
      <c r="I17" s="58">
        <v>1</v>
      </c>
      <c r="J17" s="58">
        <f t="shared" si="0"/>
        <v>7162.5808799999986</v>
      </c>
      <c r="K17" s="59"/>
      <c r="L17" s="59"/>
      <c r="M17" s="59"/>
      <c r="N17" s="58"/>
      <c r="O17" s="58">
        <f t="shared" si="1"/>
        <v>7162.5808799999986</v>
      </c>
      <c r="P17" s="60">
        <f t="shared" si="2"/>
        <v>1.6335572872321644</v>
      </c>
      <c r="Q17" s="58">
        <f t="shared" si="3"/>
        <v>11.555130826965438</v>
      </c>
      <c r="R17" s="58">
        <f t="shared" si="4"/>
        <v>956.76483247273814</v>
      </c>
      <c r="S17" s="25">
        <f t="shared" si="5"/>
        <v>99.825130826965434</v>
      </c>
      <c r="T17" s="27">
        <v>99.83</v>
      </c>
      <c r="U17" s="155">
        <v>990</v>
      </c>
      <c r="V17" s="51">
        <v>98832</v>
      </c>
      <c r="W17" s="29" t="s">
        <v>24</v>
      </c>
      <c r="X17" s="30" t="s">
        <v>33</v>
      </c>
      <c r="Y17" s="1"/>
    </row>
    <row r="18" spans="1:25" ht="7.5" customHeight="1" thickBot="1">
      <c r="A18" s="3"/>
      <c r="B18" s="4"/>
      <c r="C18" s="5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2"/>
      <c r="T18" s="52"/>
      <c r="U18" s="53"/>
      <c r="V18" s="54"/>
      <c r="W18" s="4"/>
      <c r="X18" s="50"/>
      <c r="Y18" s="1"/>
    </row>
    <row r="19" spans="1:25">
      <c r="A19" s="188" t="s">
        <v>42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90"/>
      <c r="X19" s="191"/>
      <c r="Y19" s="1"/>
    </row>
    <row r="20" spans="1:25" ht="15.75">
      <c r="A20" s="181">
        <v>2</v>
      </c>
      <c r="B20" s="173">
        <v>6</v>
      </c>
      <c r="C20" s="174" t="s">
        <v>73</v>
      </c>
      <c r="D20" s="175">
        <v>53.95</v>
      </c>
      <c r="E20" s="174"/>
      <c r="F20" s="174"/>
      <c r="G20" s="174"/>
      <c r="H20" s="174"/>
      <c r="I20" s="176"/>
      <c r="J20" s="174"/>
      <c r="K20" s="177">
        <v>18</v>
      </c>
      <c r="L20" s="177">
        <v>4.25</v>
      </c>
      <c r="M20" s="174"/>
      <c r="N20" s="174"/>
      <c r="O20" s="174"/>
      <c r="P20" s="174"/>
      <c r="Q20" s="175">
        <v>9.61</v>
      </c>
      <c r="R20" s="174"/>
      <c r="S20" s="175">
        <v>63.56</v>
      </c>
      <c r="T20" s="178">
        <v>67.81</v>
      </c>
      <c r="U20" s="179">
        <v>990</v>
      </c>
      <c r="V20" s="180">
        <v>67132</v>
      </c>
      <c r="W20" s="174" t="s">
        <v>36</v>
      </c>
      <c r="X20" s="182" t="s">
        <v>37</v>
      </c>
      <c r="Y20" s="1"/>
    </row>
    <row r="21" spans="1:25" ht="9" customHeight="1">
      <c r="A21" s="163"/>
      <c r="B21" s="164"/>
      <c r="C21" s="165"/>
      <c r="D21" s="166"/>
      <c r="E21" s="165"/>
      <c r="F21" s="165"/>
      <c r="G21" s="165"/>
      <c r="H21" s="165"/>
      <c r="I21" s="167"/>
      <c r="J21" s="165"/>
      <c r="K21" s="168"/>
      <c r="L21" s="168"/>
      <c r="M21" s="165"/>
      <c r="N21" s="165"/>
      <c r="O21" s="165"/>
      <c r="P21" s="165"/>
      <c r="Q21" s="166"/>
      <c r="R21" s="165"/>
      <c r="S21" s="166"/>
      <c r="T21" s="169"/>
      <c r="U21" s="170"/>
      <c r="V21" s="171"/>
      <c r="W21" s="165"/>
      <c r="X21" s="172"/>
      <c r="Y21" s="1"/>
    </row>
    <row r="22" spans="1:25">
      <c r="A22" s="229">
        <v>3</v>
      </c>
      <c r="B22" s="231">
        <v>2</v>
      </c>
      <c r="C22" s="233" t="s">
        <v>43</v>
      </c>
      <c r="D22" s="231">
        <v>100.89</v>
      </c>
      <c r="E22" s="58">
        <v>0.98</v>
      </c>
      <c r="F22" s="58">
        <v>1</v>
      </c>
      <c r="G22" s="58">
        <v>1</v>
      </c>
      <c r="H22" s="58">
        <v>1</v>
      </c>
      <c r="I22" s="58">
        <v>1</v>
      </c>
      <c r="J22" s="58">
        <f>D22*E22*F22*G22*H22*I22*2.3*36</f>
        <v>8186.6181599999991</v>
      </c>
      <c r="K22" s="59">
        <v>6</v>
      </c>
      <c r="L22" s="83">
        <v>4.68</v>
      </c>
      <c r="M22" s="59"/>
      <c r="N22" s="58"/>
      <c r="O22" s="58">
        <f>J22</f>
        <v>8186.6181599999991</v>
      </c>
      <c r="P22" s="60">
        <f>O22/4384.6524</f>
        <v>1.8671076776804472</v>
      </c>
      <c r="Q22" s="183">
        <v>17.760000000000002</v>
      </c>
      <c r="R22" s="58">
        <f>Q22*2.3*36</f>
        <v>1470.528</v>
      </c>
      <c r="S22" s="227">
        <v>118.65</v>
      </c>
      <c r="T22" s="211">
        <v>127.71</v>
      </c>
      <c r="U22" s="213">
        <v>990</v>
      </c>
      <c r="V22" s="223">
        <v>126433</v>
      </c>
      <c r="W22" s="225" t="s">
        <v>44</v>
      </c>
      <c r="X22" s="162" t="s">
        <v>45</v>
      </c>
      <c r="Y22" s="1"/>
    </row>
    <row r="23" spans="1:25">
      <c r="A23" s="230"/>
      <c r="B23" s="232"/>
      <c r="C23" s="234"/>
      <c r="D23" s="232"/>
      <c r="E23" s="60">
        <v>0.98699999999999999</v>
      </c>
      <c r="F23" s="58">
        <v>1</v>
      </c>
      <c r="G23" s="58">
        <v>1</v>
      </c>
      <c r="H23" s="58">
        <v>1</v>
      </c>
      <c r="I23" s="58">
        <v>1</v>
      </c>
      <c r="J23" s="58">
        <f>D23*E23*F23*G23*H23*I23*2.3*36</f>
        <v>0</v>
      </c>
      <c r="K23" s="59">
        <v>7</v>
      </c>
      <c r="L23" s="83">
        <v>4.38</v>
      </c>
      <c r="M23" s="59"/>
      <c r="N23" s="58"/>
      <c r="O23" s="58">
        <f>J23</f>
        <v>0</v>
      </c>
      <c r="P23" s="60">
        <f>O23/4384.6524</f>
        <v>0</v>
      </c>
      <c r="Q23" s="184"/>
      <c r="R23" s="58">
        <f>Q23*2.3*36</f>
        <v>0</v>
      </c>
      <c r="S23" s="228"/>
      <c r="T23" s="212"/>
      <c r="U23" s="214"/>
      <c r="V23" s="224"/>
      <c r="W23" s="226"/>
      <c r="X23" s="84" t="s">
        <v>46</v>
      </c>
      <c r="Y23" s="1"/>
    </row>
    <row r="24" spans="1:25" ht="6.75" customHeight="1" thickBot="1">
      <c r="A24" s="40"/>
      <c r="B24" s="41"/>
      <c r="C24" s="85"/>
      <c r="D24" s="86"/>
      <c r="E24" s="44"/>
      <c r="F24" s="44"/>
      <c r="G24" s="44"/>
      <c r="H24" s="44"/>
      <c r="I24" s="44"/>
      <c r="J24" s="44"/>
      <c r="K24" s="87"/>
      <c r="L24" s="86"/>
      <c r="M24" s="44"/>
      <c r="N24" s="44"/>
      <c r="O24" s="44"/>
      <c r="P24" s="45"/>
      <c r="Q24" s="86"/>
      <c r="R24" s="44"/>
      <c r="S24" s="88"/>
      <c r="T24" s="88"/>
      <c r="U24" s="89"/>
      <c r="V24" s="90"/>
      <c r="W24" s="91"/>
      <c r="X24" s="92"/>
      <c r="Y24" s="1"/>
    </row>
    <row r="25" spans="1:25">
      <c r="A25" s="188" t="s">
        <v>47</v>
      </c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90"/>
      <c r="X25" s="191"/>
    </row>
    <row r="26" spans="1:25">
      <c r="A26" s="55">
        <v>1</v>
      </c>
      <c r="B26" s="56">
        <v>2</v>
      </c>
      <c r="C26" s="57" t="s">
        <v>48</v>
      </c>
      <c r="D26" s="58">
        <v>104.49</v>
      </c>
      <c r="E26" s="58">
        <v>1.0069999999999999</v>
      </c>
      <c r="F26" s="58">
        <v>1.02</v>
      </c>
      <c r="G26" s="58">
        <v>1.01</v>
      </c>
      <c r="H26" s="58">
        <v>1</v>
      </c>
      <c r="I26" s="58">
        <v>1</v>
      </c>
      <c r="J26" s="58">
        <f t="shared" ref="J26:J27" si="6">D26*E26*F26*G26*H26*I26*2.3*36</f>
        <v>8975.4469030007967</v>
      </c>
      <c r="K26" s="93">
        <v>3</v>
      </c>
      <c r="L26" s="58">
        <v>4.18</v>
      </c>
      <c r="M26" s="58">
        <v>0.3</v>
      </c>
      <c r="N26" s="58">
        <f>L26*M26*36*2.8</f>
        <v>126.40319999999997</v>
      </c>
      <c r="O26" s="58">
        <f t="shared" ref="O26:O27" si="7">J26+N26</f>
        <v>9101.8501030007974</v>
      </c>
      <c r="P26" s="60">
        <f t="shared" ref="P26:P27" si="8">O26/4239.0888</f>
        <v>2.1471241892835073</v>
      </c>
      <c r="Q26" s="58">
        <v>15.79</v>
      </c>
      <c r="R26" s="58">
        <f t="shared" ref="R26:R27" si="9">Q26*2.3*36</f>
        <v>1307.4119999999998</v>
      </c>
      <c r="S26" s="58">
        <f t="shared" ref="S26:S27" si="10">D26+Q26</f>
        <v>120.28</v>
      </c>
      <c r="T26" s="94">
        <v>124.46</v>
      </c>
      <c r="U26" s="136">
        <v>990</v>
      </c>
      <c r="V26" s="96">
        <v>123215</v>
      </c>
      <c r="W26" s="29" t="s">
        <v>24</v>
      </c>
      <c r="X26" s="30" t="s">
        <v>22</v>
      </c>
      <c r="Y26" s="67"/>
    </row>
    <row r="27" spans="1:25">
      <c r="A27" s="55">
        <v>1</v>
      </c>
      <c r="B27" s="56">
        <v>2</v>
      </c>
      <c r="C27" s="57" t="s">
        <v>23</v>
      </c>
      <c r="D27" s="58">
        <v>87.98</v>
      </c>
      <c r="E27" s="60">
        <v>0.99299999999999999</v>
      </c>
      <c r="F27" s="58">
        <v>1.02</v>
      </c>
      <c r="G27" s="58">
        <v>1.01</v>
      </c>
      <c r="H27" s="58">
        <v>1</v>
      </c>
      <c r="I27" s="58">
        <v>1</v>
      </c>
      <c r="J27" s="58">
        <f t="shared" si="6"/>
        <v>7452.2100659184007</v>
      </c>
      <c r="K27" s="93">
        <v>4</v>
      </c>
      <c r="L27" s="58">
        <v>4.57</v>
      </c>
      <c r="M27" s="58">
        <v>0.3</v>
      </c>
      <c r="N27" s="58">
        <f>L27*M27*36*2.8</f>
        <v>138.1968</v>
      </c>
      <c r="O27" s="58">
        <f t="shared" si="7"/>
        <v>7590.4068659184004</v>
      </c>
      <c r="P27" s="60">
        <f t="shared" si="8"/>
        <v>1.7905751032906883</v>
      </c>
      <c r="Q27" s="58">
        <v>13.17</v>
      </c>
      <c r="R27" s="58">
        <f t="shared" si="9"/>
        <v>1090.4759999999999</v>
      </c>
      <c r="S27" s="58">
        <f t="shared" si="10"/>
        <v>101.15</v>
      </c>
      <c r="T27" s="94">
        <v>105.72</v>
      </c>
      <c r="U27" s="136">
        <v>990</v>
      </c>
      <c r="V27" s="96">
        <v>104663</v>
      </c>
      <c r="W27" s="29" t="s">
        <v>24</v>
      </c>
      <c r="X27" s="30" t="s">
        <v>22</v>
      </c>
      <c r="Y27" s="67"/>
    </row>
    <row r="28" spans="1:25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4"/>
      <c r="V28" s="63"/>
      <c r="W28" s="161"/>
      <c r="X28" s="65"/>
    </row>
    <row r="29" spans="1:25">
      <c r="A29" s="97">
        <v>2</v>
      </c>
      <c r="B29" s="102">
        <v>1</v>
      </c>
      <c r="C29" s="98" t="s">
        <v>49</v>
      </c>
      <c r="D29" s="81">
        <v>73.91</v>
      </c>
      <c r="E29" s="80">
        <v>0.98</v>
      </c>
      <c r="F29" s="81">
        <v>1.02</v>
      </c>
      <c r="G29" s="80">
        <v>1.01</v>
      </c>
      <c r="H29" s="80">
        <v>0.98</v>
      </c>
      <c r="I29" s="99">
        <v>1</v>
      </c>
      <c r="J29" s="80">
        <f t="shared" ref="J29:J35" si="11">D29*E29*F29*G29*H29*I29*2.3*36</f>
        <v>6054.9036397718401</v>
      </c>
      <c r="K29" s="98">
        <v>2</v>
      </c>
      <c r="L29" s="99">
        <v>4.26</v>
      </c>
      <c r="M29" s="80">
        <v>0.3</v>
      </c>
      <c r="N29" s="80">
        <f t="shared" ref="N29:N35" si="12">L29*M29*36*2.8</f>
        <v>128.82239999999999</v>
      </c>
      <c r="O29" s="80">
        <f t="shared" ref="O29:O39" si="13">J29+N29</f>
        <v>6183.7260397718401</v>
      </c>
      <c r="P29" s="82">
        <f t="shared" ref="P29" si="14">O29/4239.0888</f>
        <v>1.4587394441399386</v>
      </c>
      <c r="Q29" s="80">
        <v>10.73</v>
      </c>
      <c r="R29" s="80">
        <f t="shared" ref="R29:R39" si="15">Q29*2.3*36</f>
        <v>888.44399999999996</v>
      </c>
      <c r="S29" s="99">
        <f t="shared" ref="S29:S35" si="16">Q29+D29</f>
        <v>84.64</v>
      </c>
      <c r="T29" s="100">
        <v>88.9</v>
      </c>
      <c r="U29" s="158">
        <v>990</v>
      </c>
      <c r="V29" s="101">
        <v>88011</v>
      </c>
      <c r="W29" s="103" t="s">
        <v>36</v>
      </c>
      <c r="X29" s="30" t="s">
        <v>22</v>
      </c>
    </row>
    <row r="30" spans="1:25" ht="5.25" customHeight="1">
      <c r="A30" s="62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4"/>
      <c r="V30" s="63"/>
      <c r="W30" s="161"/>
      <c r="X30" s="65"/>
    </row>
    <row r="31" spans="1:25">
      <c r="A31" s="55">
        <v>2</v>
      </c>
      <c r="B31" s="56">
        <v>2</v>
      </c>
      <c r="C31" s="57" t="s">
        <v>23</v>
      </c>
      <c r="D31" s="59">
        <v>96.41</v>
      </c>
      <c r="E31" s="60">
        <v>1.0069999999999999</v>
      </c>
      <c r="F31" s="59">
        <v>1.02</v>
      </c>
      <c r="G31" s="58">
        <v>1.01</v>
      </c>
      <c r="H31" s="58">
        <v>0.98</v>
      </c>
      <c r="I31" s="35">
        <v>1</v>
      </c>
      <c r="J31" s="58">
        <f>D31*E31*F31*G31*H31*I31*2.3*36</f>
        <v>8115.765902956653</v>
      </c>
      <c r="K31" s="57">
        <v>4</v>
      </c>
      <c r="L31" s="35">
        <v>4.0599999999999996</v>
      </c>
      <c r="M31" s="58">
        <v>0.3</v>
      </c>
      <c r="N31" s="58">
        <f>L31*M31*36*2.8</f>
        <v>122.77439999999997</v>
      </c>
      <c r="O31" s="58">
        <f>J31+N31</f>
        <v>8238.5403029566532</v>
      </c>
      <c r="P31" s="60">
        <f>O31/4239.0888</f>
        <v>1.9434696208667892</v>
      </c>
      <c r="Q31" s="58">
        <v>14.3</v>
      </c>
      <c r="R31" s="58">
        <f>Q31*2.3*36</f>
        <v>1184.04</v>
      </c>
      <c r="S31" s="35">
        <f>Q31+D31</f>
        <v>110.71</v>
      </c>
      <c r="T31" s="39">
        <v>114.77</v>
      </c>
      <c r="U31" s="156">
        <v>990</v>
      </c>
      <c r="V31" s="96">
        <v>113622</v>
      </c>
      <c r="W31" s="79" t="s">
        <v>24</v>
      </c>
      <c r="X31" s="30" t="s">
        <v>22</v>
      </c>
    </row>
    <row r="32" spans="1:25" ht="6" customHeight="1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4"/>
      <c r="V32" s="63"/>
      <c r="W32" s="161"/>
      <c r="X32" s="65"/>
    </row>
    <row r="33" spans="1:25">
      <c r="A33" s="55">
        <v>2</v>
      </c>
      <c r="B33" s="56">
        <v>4</v>
      </c>
      <c r="C33" s="57" t="s">
        <v>30</v>
      </c>
      <c r="D33" s="58">
        <v>91</v>
      </c>
      <c r="E33" s="38">
        <v>1.0069999999999999</v>
      </c>
      <c r="F33" s="59">
        <v>1.02</v>
      </c>
      <c r="G33" s="58">
        <v>1.01</v>
      </c>
      <c r="H33" s="58">
        <v>0.98</v>
      </c>
      <c r="I33" s="35">
        <v>1</v>
      </c>
      <c r="J33" s="58">
        <f t="shared" si="11"/>
        <v>7660.3536683855982</v>
      </c>
      <c r="K33" s="57">
        <v>12</v>
      </c>
      <c r="L33" s="35">
        <v>4.3600000000000003</v>
      </c>
      <c r="M33" s="58">
        <v>0.3</v>
      </c>
      <c r="N33" s="58">
        <f t="shared" si="12"/>
        <v>131.84639999999999</v>
      </c>
      <c r="O33" s="58">
        <f t="shared" si="13"/>
        <v>7792.2000683855986</v>
      </c>
      <c r="P33" s="60">
        <f t="shared" ref="P33:P41" si="17">O33/4239.0888</f>
        <v>1.8381780698685994</v>
      </c>
      <c r="Q33" s="58">
        <v>13.52</v>
      </c>
      <c r="R33" s="58">
        <f t="shared" si="15"/>
        <v>1119.4559999999999</v>
      </c>
      <c r="S33" s="35">
        <f t="shared" si="16"/>
        <v>104.52</v>
      </c>
      <c r="T33" s="39">
        <v>108.88</v>
      </c>
      <c r="U33" s="156">
        <v>990</v>
      </c>
      <c r="V33" s="96">
        <v>107791</v>
      </c>
      <c r="W33" s="79" t="s">
        <v>24</v>
      </c>
      <c r="X33" s="30" t="s">
        <v>51</v>
      </c>
    </row>
    <row r="34" spans="1:25" ht="5.25" customHeight="1">
      <c r="A34" s="62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4"/>
      <c r="V34" s="63"/>
      <c r="W34" s="161"/>
      <c r="X34" s="65"/>
    </row>
    <row r="35" spans="1:25">
      <c r="A35" s="55">
        <v>2</v>
      </c>
      <c r="B35" s="56">
        <v>6</v>
      </c>
      <c r="C35" s="57" t="s">
        <v>52</v>
      </c>
      <c r="D35" s="58">
        <v>90.5</v>
      </c>
      <c r="E35" s="60">
        <v>0.6</v>
      </c>
      <c r="F35" s="58">
        <v>1</v>
      </c>
      <c r="G35" s="58">
        <v>1.01</v>
      </c>
      <c r="H35" s="58">
        <v>1</v>
      </c>
      <c r="I35" s="58">
        <v>1</v>
      </c>
      <c r="J35" s="58">
        <f t="shared" si="11"/>
        <v>4541.000399999999</v>
      </c>
      <c r="K35" s="59">
        <v>18</v>
      </c>
      <c r="L35" s="59">
        <v>4.6500000000000004</v>
      </c>
      <c r="M35" s="58">
        <v>0.3</v>
      </c>
      <c r="N35" s="58">
        <f t="shared" si="12"/>
        <v>140.61599999999999</v>
      </c>
      <c r="O35" s="58">
        <f t="shared" si="13"/>
        <v>4681.616399999999</v>
      </c>
      <c r="P35" s="60">
        <f t="shared" si="17"/>
        <v>1.1043921514453763</v>
      </c>
      <c r="Q35" s="58">
        <v>8.1199999999999992</v>
      </c>
      <c r="R35" s="58">
        <f t="shared" si="15"/>
        <v>672.3359999999999</v>
      </c>
      <c r="S35" s="35">
        <f t="shared" si="16"/>
        <v>98.62</v>
      </c>
      <c r="T35" s="39">
        <v>103.27</v>
      </c>
      <c r="U35" s="156">
        <v>990</v>
      </c>
      <c r="V35" s="96">
        <v>102237</v>
      </c>
      <c r="W35" s="79" t="s">
        <v>24</v>
      </c>
      <c r="X35" s="30" t="s">
        <v>51</v>
      </c>
    </row>
    <row r="36" spans="1:25">
      <c r="A36" s="160"/>
      <c r="B36" s="104"/>
      <c r="C36" s="105"/>
      <c r="D36" s="106"/>
      <c r="E36" s="107"/>
      <c r="F36" s="108"/>
      <c r="G36" s="108"/>
      <c r="H36" s="108"/>
      <c r="I36" s="108"/>
      <c r="J36" s="108"/>
      <c r="K36" s="106"/>
      <c r="L36" s="106"/>
      <c r="M36" s="108"/>
      <c r="N36" s="108"/>
      <c r="O36" s="108"/>
      <c r="P36" s="107"/>
      <c r="Q36" s="108"/>
      <c r="R36" s="108"/>
      <c r="S36" s="109"/>
      <c r="T36" s="109"/>
      <c r="U36" s="110"/>
      <c r="V36" s="111"/>
      <c r="W36" s="112"/>
      <c r="X36" s="113"/>
    </row>
    <row r="37" spans="1:25">
      <c r="A37" s="55">
        <v>3</v>
      </c>
      <c r="B37" s="66">
        <v>2</v>
      </c>
      <c r="C37" s="57" t="s">
        <v>23</v>
      </c>
      <c r="D37" s="59">
        <v>112.65</v>
      </c>
      <c r="E37" s="58">
        <v>1.02</v>
      </c>
      <c r="F37" s="58">
        <v>1.02</v>
      </c>
      <c r="G37" s="58">
        <v>1.01</v>
      </c>
      <c r="H37" s="58">
        <v>1</v>
      </c>
      <c r="I37" s="58">
        <v>1</v>
      </c>
      <c r="J37" s="58">
        <f t="shared" ref="J37:J41" si="18">D37*E37*F37*G37*H37*I37*2.3*36</f>
        <v>9801.2902456800002</v>
      </c>
      <c r="K37" s="59">
        <v>4</v>
      </c>
      <c r="L37" s="59">
        <v>5.3</v>
      </c>
      <c r="M37" s="58">
        <v>0.3</v>
      </c>
      <c r="N37" s="58">
        <f t="shared" ref="N37:N41" si="19">L37*M37*36*2.8</f>
        <v>160.27199999999996</v>
      </c>
      <c r="O37" s="58">
        <f t="shared" si="13"/>
        <v>9961.5622456800011</v>
      </c>
      <c r="P37" s="60">
        <f t="shared" si="17"/>
        <v>2.3499300712171918</v>
      </c>
      <c r="Q37" s="58">
        <v>17.29</v>
      </c>
      <c r="R37" s="58">
        <f t="shared" si="15"/>
        <v>1431.6119999999999</v>
      </c>
      <c r="S37" s="35">
        <f>Q37+D37</f>
        <v>129.94</v>
      </c>
      <c r="T37" s="39">
        <v>135.24</v>
      </c>
      <c r="U37" s="156">
        <v>990</v>
      </c>
      <c r="V37" s="96">
        <v>133888</v>
      </c>
      <c r="W37" s="79" t="s">
        <v>24</v>
      </c>
      <c r="X37" s="30" t="s">
        <v>22</v>
      </c>
      <c r="Y37" s="1"/>
    </row>
    <row r="38" spans="1:25" ht="5.25" customHeight="1">
      <c r="A38" s="185"/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7"/>
      <c r="Y38" s="1"/>
    </row>
    <row r="39" spans="1:25">
      <c r="A39" s="55">
        <v>3</v>
      </c>
      <c r="B39" s="66">
        <v>3</v>
      </c>
      <c r="C39" s="57" t="s">
        <v>50</v>
      </c>
      <c r="D39" s="59">
        <v>103.56</v>
      </c>
      <c r="E39" s="60">
        <v>1.0069999999999999</v>
      </c>
      <c r="F39" s="58">
        <v>1.02</v>
      </c>
      <c r="G39" s="58">
        <v>1.01</v>
      </c>
      <c r="H39" s="58">
        <v>1</v>
      </c>
      <c r="I39" s="58">
        <v>1</v>
      </c>
      <c r="J39" s="58">
        <f t="shared" si="18"/>
        <v>8895.5620755551972</v>
      </c>
      <c r="K39" s="59">
        <v>5</v>
      </c>
      <c r="L39" s="59">
        <v>3.69</v>
      </c>
      <c r="M39" s="58">
        <v>0.3</v>
      </c>
      <c r="N39" s="58">
        <f t="shared" si="19"/>
        <v>111.58559999999999</v>
      </c>
      <c r="O39" s="58">
        <f t="shared" si="13"/>
        <v>9007.1476755551976</v>
      </c>
      <c r="P39" s="60">
        <f t="shared" si="17"/>
        <v>2.1247839100599157</v>
      </c>
      <c r="Q39" s="58">
        <v>15.63</v>
      </c>
      <c r="R39" s="58">
        <f t="shared" si="15"/>
        <v>1294.164</v>
      </c>
      <c r="S39" s="35">
        <f t="shared" ref="S39:S41" si="20">Q39+D39</f>
        <v>119.19</v>
      </c>
      <c r="T39" s="39">
        <v>122.88</v>
      </c>
      <c r="U39" s="156">
        <v>990</v>
      </c>
      <c r="V39" s="96">
        <v>121651</v>
      </c>
      <c r="W39" s="79" t="s">
        <v>24</v>
      </c>
      <c r="X39" s="30" t="s">
        <v>51</v>
      </c>
      <c r="Y39" s="1"/>
    </row>
    <row r="40" spans="1:25" ht="5.25" customHeight="1">
      <c r="A40" s="185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7"/>
      <c r="Y40" s="1"/>
    </row>
    <row r="41" spans="1:25">
      <c r="A41" s="114">
        <v>3</v>
      </c>
      <c r="B41" s="115">
        <v>6</v>
      </c>
      <c r="C41" s="116" t="s">
        <v>53</v>
      </c>
      <c r="D41" s="117">
        <v>103.42</v>
      </c>
      <c r="E41" s="118">
        <v>0.6</v>
      </c>
      <c r="F41" s="119">
        <v>1</v>
      </c>
      <c r="G41" s="119">
        <v>1.01</v>
      </c>
      <c r="H41" s="119">
        <v>1</v>
      </c>
      <c r="I41" s="119">
        <v>1</v>
      </c>
      <c r="J41" s="119">
        <f t="shared" si="18"/>
        <v>5189.2846559999998</v>
      </c>
      <c r="K41" s="117">
        <v>11</v>
      </c>
      <c r="L41" s="117">
        <v>5.25</v>
      </c>
      <c r="M41" s="119">
        <v>0.3</v>
      </c>
      <c r="N41" s="119">
        <f t="shared" si="19"/>
        <v>158.76</v>
      </c>
      <c r="O41" s="119">
        <f>J41+N41</f>
        <v>5348.044656</v>
      </c>
      <c r="P41" s="118">
        <f t="shared" si="17"/>
        <v>1.261602412292</v>
      </c>
      <c r="Q41" s="119">
        <v>9.2799999999999994</v>
      </c>
      <c r="R41" s="119">
        <f>Q41*2.3*36</f>
        <v>768.3839999999999</v>
      </c>
      <c r="S41" s="120">
        <f t="shared" si="20"/>
        <v>112.7</v>
      </c>
      <c r="T41" s="121">
        <v>117.95</v>
      </c>
      <c r="U41" s="159">
        <v>990</v>
      </c>
      <c r="V41" s="122">
        <v>116771</v>
      </c>
      <c r="W41" s="123" t="s">
        <v>24</v>
      </c>
      <c r="X41" s="31" t="s">
        <v>51</v>
      </c>
      <c r="Y41" s="1"/>
    </row>
    <row r="42" spans="1:25" ht="6" customHeight="1" thickBot="1">
      <c r="A42" s="160"/>
      <c r="B42" s="161"/>
      <c r="C42" s="105"/>
      <c r="D42" s="106"/>
      <c r="E42" s="107"/>
      <c r="F42" s="108"/>
      <c r="G42" s="108"/>
      <c r="H42" s="108"/>
      <c r="I42" s="108"/>
      <c r="J42" s="108"/>
      <c r="K42" s="106"/>
      <c r="L42" s="106"/>
      <c r="M42" s="108"/>
      <c r="N42" s="108"/>
      <c r="O42" s="108"/>
      <c r="P42" s="107"/>
      <c r="Q42" s="108"/>
      <c r="R42" s="108"/>
      <c r="S42" s="109"/>
      <c r="T42" s="109"/>
      <c r="U42" s="110"/>
      <c r="V42" s="111"/>
      <c r="W42" s="112"/>
      <c r="X42" s="113"/>
      <c r="Y42" s="1"/>
    </row>
    <row r="43" spans="1:25">
      <c r="A43" s="188" t="s">
        <v>54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90"/>
      <c r="X43" s="191"/>
      <c r="Y43" s="1"/>
    </row>
    <row r="44" spans="1:25">
      <c r="A44" s="32"/>
      <c r="B44" s="22">
        <v>1</v>
      </c>
      <c r="C44" s="23" t="s">
        <v>49</v>
      </c>
      <c r="D44" s="25">
        <v>57.74</v>
      </c>
      <c r="E44" s="25">
        <v>1</v>
      </c>
      <c r="F44" s="25"/>
      <c r="G44" s="25"/>
      <c r="H44" s="24">
        <v>1.02</v>
      </c>
      <c r="I44" s="24">
        <v>0.97</v>
      </c>
      <c r="J44" s="25">
        <f t="shared" ref="J44:J46" si="21">D44*E44*H44*I44*2.3*36</f>
        <v>4730.1947567999996</v>
      </c>
      <c r="K44" s="24"/>
      <c r="L44" s="25">
        <v>6.09</v>
      </c>
      <c r="M44" s="25"/>
      <c r="N44" s="25"/>
      <c r="O44" s="25">
        <f t="shared" ref="O44:O46" si="22">J44*1</f>
        <v>4730.1947567999996</v>
      </c>
      <c r="P44" s="26">
        <f t="shared" ref="P44:P46" si="23">O44/890.6571</f>
        <v>5.310904451106941</v>
      </c>
      <c r="Q44" s="25">
        <f t="shared" ref="Q44:Q46" si="24">P44*2.6416</f>
        <v>14.029285198044095</v>
      </c>
      <c r="R44" s="25">
        <f t="shared" ref="R44:R46" si="25">Q44*36</f>
        <v>505.0542671295874</v>
      </c>
      <c r="S44" s="25">
        <f t="shared" ref="S44:S46" si="26">D44+Q44</f>
        <v>71.769285198044102</v>
      </c>
      <c r="T44" s="27">
        <v>77.86</v>
      </c>
      <c r="U44" s="155">
        <v>990</v>
      </c>
      <c r="V44" s="51">
        <v>77081</v>
      </c>
      <c r="W44" s="103" t="s">
        <v>36</v>
      </c>
      <c r="X44" s="30" t="s">
        <v>22</v>
      </c>
      <c r="Y44" s="61"/>
    </row>
    <row r="45" spans="1:25" ht="6" customHeight="1">
      <c r="A45" s="219"/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1"/>
      <c r="X45" s="222"/>
      <c r="Y45" s="124"/>
    </row>
    <row r="46" spans="1:25">
      <c r="A46" s="21"/>
      <c r="B46" s="22">
        <v>4</v>
      </c>
      <c r="C46" s="23" t="s">
        <v>55</v>
      </c>
      <c r="D46" s="25">
        <v>93.74</v>
      </c>
      <c r="E46" s="25">
        <v>1</v>
      </c>
      <c r="F46" s="25"/>
      <c r="G46" s="25"/>
      <c r="H46" s="24">
        <v>1.02</v>
      </c>
      <c r="I46" s="24">
        <v>1.01</v>
      </c>
      <c r="J46" s="25">
        <f t="shared" si="21"/>
        <v>7996.0744943999989</v>
      </c>
      <c r="K46" s="125"/>
      <c r="L46" s="25">
        <v>6.11</v>
      </c>
      <c r="M46" s="25"/>
      <c r="N46" s="25"/>
      <c r="O46" s="25">
        <f t="shared" si="22"/>
        <v>7996.0744943999989</v>
      </c>
      <c r="P46" s="26">
        <f t="shared" si="23"/>
        <v>8.9777249790070712</v>
      </c>
      <c r="Q46" s="25">
        <f t="shared" si="24"/>
        <v>23.71555830454508</v>
      </c>
      <c r="R46" s="25">
        <f t="shared" si="25"/>
        <v>853.76009896362291</v>
      </c>
      <c r="S46" s="25">
        <f t="shared" si="26"/>
        <v>117.45555830454508</v>
      </c>
      <c r="T46" s="27">
        <v>123.57</v>
      </c>
      <c r="U46" s="155">
        <v>990</v>
      </c>
      <c r="V46" s="51">
        <v>122334</v>
      </c>
      <c r="W46" s="79" t="s">
        <v>24</v>
      </c>
      <c r="X46" s="30" t="s">
        <v>51</v>
      </c>
    </row>
    <row r="47" spans="1:25" ht="4.5" customHeight="1" thickBot="1">
      <c r="A47" s="3"/>
      <c r="B47" s="4"/>
      <c r="C47" s="5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126"/>
      <c r="T47" s="126"/>
      <c r="U47" s="53"/>
      <c r="V47" s="54"/>
      <c r="W47" s="4"/>
      <c r="X47" s="50"/>
    </row>
    <row r="48" spans="1:25" ht="15.75" thickBot="1">
      <c r="A48" s="215" t="s">
        <v>72</v>
      </c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7"/>
      <c r="X48" s="218"/>
    </row>
    <row r="49" spans="1:25" hidden="1">
      <c r="A49" s="97"/>
      <c r="B49" s="127" t="s">
        <v>28</v>
      </c>
      <c r="C49" s="81" t="s">
        <v>56</v>
      </c>
      <c r="D49" s="81">
        <v>19.23</v>
      </c>
      <c r="E49" s="80"/>
      <c r="F49" s="80"/>
      <c r="G49" s="80"/>
      <c r="H49" s="80"/>
      <c r="I49" s="80"/>
      <c r="J49" s="80"/>
      <c r="K49" s="128"/>
      <c r="L49" s="80"/>
      <c r="M49" s="80"/>
      <c r="N49" s="80"/>
      <c r="O49" s="82"/>
      <c r="P49" s="129"/>
      <c r="Q49" s="129"/>
      <c r="R49" s="80"/>
      <c r="S49" s="80">
        <v>38.82</v>
      </c>
      <c r="T49" s="80"/>
      <c r="U49" s="130"/>
      <c r="V49" s="131">
        <v>13400</v>
      </c>
      <c r="W49" s="132"/>
      <c r="X49" s="133"/>
    </row>
    <row r="50" spans="1:25" hidden="1">
      <c r="A50" s="55"/>
      <c r="B50" s="134" t="s">
        <v>28</v>
      </c>
      <c r="C50" s="59" t="s">
        <v>57</v>
      </c>
      <c r="D50" s="59">
        <v>15.74</v>
      </c>
      <c r="E50" s="58"/>
      <c r="F50" s="58"/>
      <c r="G50" s="58"/>
      <c r="H50" s="58"/>
      <c r="I50" s="58"/>
      <c r="J50" s="58"/>
      <c r="K50" s="93"/>
      <c r="L50" s="58"/>
      <c r="M50" s="58"/>
      <c r="N50" s="58"/>
      <c r="O50" s="60"/>
      <c r="P50" s="135"/>
      <c r="Q50" s="135"/>
      <c r="R50" s="58"/>
      <c r="S50" s="58">
        <v>31.77</v>
      </c>
      <c r="T50" s="58"/>
      <c r="U50" s="136"/>
      <c r="V50" s="137">
        <v>13400</v>
      </c>
      <c r="W50" s="138"/>
      <c r="X50" s="139"/>
    </row>
    <row r="51" spans="1:25" hidden="1">
      <c r="A51" s="55"/>
      <c r="B51" s="134" t="s">
        <v>28</v>
      </c>
      <c r="C51" s="59" t="s">
        <v>58</v>
      </c>
      <c r="D51" s="59">
        <v>15.74</v>
      </c>
      <c r="E51" s="58"/>
      <c r="F51" s="58"/>
      <c r="G51" s="58"/>
      <c r="H51" s="58"/>
      <c r="I51" s="58"/>
      <c r="J51" s="58"/>
      <c r="K51" s="93"/>
      <c r="L51" s="58"/>
      <c r="M51" s="58"/>
      <c r="N51" s="58"/>
      <c r="O51" s="60"/>
      <c r="P51" s="135"/>
      <c r="Q51" s="135"/>
      <c r="R51" s="58"/>
      <c r="S51" s="58">
        <v>31.77</v>
      </c>
      <c r="T51" s="58"/>
      <c r="U51" s="136"/>
      <c r="V51" s="137">
        <v>13400</v>
      </c>
      <c r="W51" s="138"/>
      <c r="X51" s="139"/>
    </row>
    <row r="52" spans="1:25" hidden="1">
      <c r="A52" s="55"/>
      <c r="B52" s="134" t="s">
        <v>28</v>
      </c>
      <c r="C52" s="59" t="s">
        <v>59</v>
      </c>
      <c r="D52" s="59">
        <v>15.73</v>
      </c>
      <c r="E52" s="58"/>
      <c r="F52" s="58"/>
      <c r="G52" s="58"/>
      <c r="H52" s="58"/>
      <c r="I52" s="58"/>
      <c r="J52" s="58"/>
      <c r="K52" s="93"/>
      <c r="L52" s="58"/>
      <c r="M52" s="58"/>
      <c r="N52" s="58"/>
      <c r="O52" s="60"/>
      <c r="P52" s="135"/>
      <c r="Q52" s="135"/>
      <c r="R52" s="58"/>
      <c r="S52" s="58">
        <v>31.75</v>
      </c>
      <c r="T52" s="58"/>
      <c r="U52" s="136"/>
      <c r="V52" s="137">
        <v>13400</v>
      </c>
      <c r="W52" s="138"/>
      <c r="X52" s="139"/>
    </row>
    <row r="53" spans="1:25" ht="15.75" hidden="1" thickBot="1">
      <c r="A53" s="114"/>
      <c r="B53" s="140" t="s">
        <v>28</v>
      </c>
      <c r="C53" s="117" t="s">
        <v>60</v>
      </c>
      <c r="D53" s="117">
        <v>15.11</v>
      </c>
      <c r="E53" s="119"/>
      <c r="F53" s="119"/>
      <c r="G53" s="119"/>
      <c r="H53" s="119"/>
      <c r="I53" s="119"/>
      <c r="J53" s="119"/>
      <c r="K53" s="141"/>
      <c r="L53" s="119"/>
      <c r="M53" s="119"/>
      <c r="N53" s="119"/>
      <c r="O53" s="118"/>
      <c r="P53" s="142"/>
      <c r="Q53" s="142"/>
      <c r="R53" s="119"/>
      <c r="S53" s="119">
        <v>30.5</v>
      </c>
      <c r="T53" s="119"/>
      <c r="U53" s="143"/>
      <c r="V53" s="144">
        <v>13400</v>
      </c>
      <c r="W53" s="145"/>
      <c r="X53" s="146"/>
    </row>
    <row r="54" spans="1:25">
      <c r="A54" s="55"/>
      <c r="B54" s="134">
        <v>1</v>
      </c>
      <c r="C54" s="57" t="s">
        <v>61</v>
      </c>
      <c r="D54" s="58">
        <v>59.52</v>
      </c>
      <c r="E54" s="58">
        <v>1</v>
      </c>
      <c r="F54" s="58">
        <v>1</v>
      </c>
      <c r="G54" s="58">
        <v>1</v>
      </c>
      <c r="H54" s="58">
        <v>1</v>
      </c>
      <c r="I54" s="58">
        <v>29760</v>
      </c>
      <c r="J54" s="93" t="s">
        <v>62</v>
      </c>
      <c r="K54" s="93">
        <v>6</v>
      </c>
      <c r="L54" s="58">
        <v>2.5099999999999998</v>
      </c>
      <c r="M54" s="58"/>
      <c r="N54" s="58">
        <v>29760</v>
      </c>
      <c r="O54" s="60">
        <v>3.4013180541768016</v>
      </c>
      <c r="P54" s="135">
        <v>10.290347641106495</v>
      </c>
      <c r="Q54" s="135">
        <v>10.290347641106495</v>
      </c>
      <c r="R54" s="58">
        <v>34905.173820553246</v>
      </c>
      <c r="S54" s="58">
        <v>69.810347641106503</v>
      </c>
      <c r="T54" s="94">
        <v>72.319999999999993</v>
      </c>
      <c r="U54" s="136">
        <v>990</v>
      </c>
      <c r="V54" s="147">
        <v>71597</v>
      </c>
      <c r="W54" s="138" t="s">
        <v>24</v>
      </c>
      <c r="X54" s="139" t="s">
        <v>26</v>
      </c>
      <c r="Y54" s="61"/>
    </row>
    <row r="55" spans="1:25" ht="5.25" customHeight="1">
      <c r="A55" s="55"/>
      <c r="B55" s="134"/>
      <c r="C55" s="57"/>
      <c r="D55" s="58"/>
      <c r="E55" s="58"/>
      <c r="F55" s="58"/>
      <c r="G55" s="58"/>
      <c r="H55" s="58"/>
      <c r="I55" s="58"/>
      <c r="J55" s="93"/>
      <c r="K55" s="93"/>
      <c r="L55" s="58"/>
      <c r="M55" s="58"/>
      <c r="N55" s="58"/>
      <c r="O55" s="60"/>
      <c r="P55" s="135"/>
      <c r="Q55" s="135"/>
      <c r="R55" s="58"/>
      <c r="S55" s="94"/>
      <c r="T55" s="94"/>
      <c r="U55" s="95"/>
      <c r="V55" s="147"/>
      <c r="W55" s="138"/>
      <c r="X55" s="139"/>
      <c r="Y55" s="67"/>
    </row>
    <row r="56" spans="1:25">
      <c r="A56" s="55"/>
      <c r="B56" s="134">
        <v>3</v>
      </c>
      <c r="C56" s="23" t="s">
        <v>48</v>
      </c>
      <c r="D56" s="58">
        <v>58.16</v>
      </c>
      <c r="E56" s="58">
        <v>0.98</v>
      </c>
      <c r="F56" s="58">
        <v>1.02</v>
      </c>
      <c r="G56" s="58">
        <v>1</v>
      </c>
      <c r="H56" s="58">
        <v>1</v>
      </c>
      <c r="I56" s="58">
        <v>29068.367999999995</v>
      </c>
      <c r="J56" s="93" t="s">
        <v>63</v>
      </c>
      <c r="K56" s="93">
        <v>7</v>
      </c>
      <c r="L56" s="58">
        <v>2.88</v>
      </c>
      <c r="M56" s="58"/>
      <c r="N56" s="58">
        <v>29068.367999999995</v>
      </c>
      <c r="O56" s="60">
        <v>3.3222703253983599</v>
      </c>
      <c r="P56" s="135">
        <v>10.051196642460198</v>
      </c>
      <c r="Q56" s="135">
        <v>10.051196642460198</v>
      </c>
      <c r="R56" s="58">
        <v>34093.966321230095</v>
      </c>
      <c r="S56" s="58">
        <v>68.211196642460195</v>
      </c>
      <c r="T56" s="94">
        <v>71.09</v>
      </c>
      <c r="U56" s="136">
        <v>990</v>
      </c>
      <c r="V56" s="147">
        <v>70379</v>
      </c>
      <c r="W56" s="138" t="s">
        <v>36</v>
      </c>
      <c r="X56" s="139" t="s">
        <v>26</v>
      </c>
      <c r="Y56" s="67"/>
    </row>
    <row r="57" spans="1:25" ht="5.25" customHeight="1">
      <c r="A57" s="55"/>
      <c r="B57" s="134"/>
      <c r="C57" s="23"/>
      <c r="D57" s="58"/>
      <c r="E57" s="58"/>
      <c r="F57" s="58"/>
      <c r="G57" s="58"/>
      <c r="H57" s="58"/>
      <c r="I57" s="58"/>
      <c r="J57" s="93"/>
      <c r="K57" s="93"/>
      <c r="L57" s="58"/>
      <c r="M57" s="58"/>
      <c r="N57" s="58"/>
      <c r="O57" s="60"/>
      <c r="P57" s="135"/>
      <c r="Q57" s="135"/>
      <c r="R57" s="58"/>
      <c r="S57" s="94"/>
      <c r="T57" s="94"/>
      <c r="U57" s="95"/>
      <c r="V57" s="147"/>
      <c r="W57" s="138"/>
      <c r="X57" s="139"/>
      <c r="Y57" s="67"/>
    </row>
    <row r="58" spans="1:25">
      <c r="A58" s="55"/>
      <c r="B58" s="134">
        <v>4</v>
      </c>
      <c r="C58" s="57" t="s">
        <v>64</v>
      </c>
      <c r="D58" s="58">
        <v>46.23</v>
      </c>
      <c r="E58" s="58">
        <v>1</v>
      </c>
      <c r="F58" s="58">
        <v>1</v>
      </c>
      <c r="G58" s="58">
        <v>1</v>
      </c>
      <c r="H58" s="58">
        <v>1</v>
      </c>
      <c r="I58" s="58">
        <v>23115</v>
      </c>
      <c r="J58" s="93"/>
      <c r="K58" s="93"/>
      <c r="L58" s="58"/>
      <c r="M58" s="58"/>
      <c r="N58" s="58">
        <v>23115</v>
      </c>
      <c r="O58" s="60">
        <v>2.6418503636524453</v>
      </c>
      <c r="P58" s="135">
        <v>7.9926540901941072</v>
      </c>
      <c r="Q58" s="135">
        <v>7.9926540901941072</v>
      </c>
      <c r="R58" s="58">
        <v>27111.327045097052</v>
      </c>
      <c r="S58" s="58">
        <v>54.222654090194105</v>
      </c>
      <c r="T58" s="94">
        <v>54.22</v>
      </c>
      <c r="U58" s="136">
        <v>990</v>
      </c>
      <c r="V58" s="147">
        <v>53678</v>
      </c>
      <c r="W58" s="138" t="s">
        <v>36</v>
      </c>
      <c r="X58" s="139" t="s">
        <v>22</v>
      </c>
      <c r="Y58" s="67"/>
    </row>
    <row r="59" spans="1:25" ht="4.5" customHeight="1">
      <c r="A59" s="55"/>
      <c r="B59" s="134"/>
      <c r="C59" s="57"/>
      <c r="D59" s="58"/>
      <c r="E59" s="58"/>
      <c r="F59" s="58"/>
      <c r="G59" s="58"/>
      <c r="H59" s="58"/>
      <c r="I59" s="58"/>
      <c r="J59" s="93"/>
      <c r="K59" s="93"/>
      <c r="L59" s="58"/>
      <c r="M59" s="58"/>
      <c r="N59" s="58"/>
      <c r="O59" s="60"/>
      <c r="P59" s="135"/>
      <c r="Q59" s="135"/>
      <c r="R59" s="58"/>
      <c r="S59" s="94"/>
      <c r="T59" s="94"/>
      <c r="U59" s="95"/>
      <c r="V59" s="147"/>
      <c r="W59" s="138"/>
      <c r="X59" s="139"/>
      <c r="Y59" s="67"/>
    </row>
    <row r="60" spans="1:25">
      <c r="A60" s="55"/>
      <c r="B60" s="134">
        <v>6</v>
      </c>
      <c r="C60" s="57" t="s">
        <v>65</v>
      </c>
      <c r="D60" s="58">
        <v>46.49</v>
      </c>
      <c r="E60" s="58">
        <v>1</v>
      </c>
      <c r="F60" s="58">
        <v>1</v>
      </c>
      <c r="G60" s="58">
        <v>1</v>
      </c>
      <c r="H60" s="58">
        <v>1</v>
      </c>
      <c r="I60" s="58">
        <v>23245</v>
      </c>
      <c r="J60" s="58"/>
      <c r="K60" s="93"/>
      <c r="L60" s="58"/>
      <c r="M60" s="58"/>
      <c r="N60" s="58">
        <v>23245</v>
      </c>
      <c r="O60" s="60">
        <v>2.6567082718192121</v>
      </c>
      <c r="P60" s="135">
        <v>8.0376052055618441</v>
      </c>
      <c r="Q60" s="135">
        <v>8.0376052055618441</v>
      </c>
      <c r="R60" s="58">
        <v>27263.802602780921</v>
      </c>
      <c r="S60" s="58">
        <v>54.527605205561848</v>
      </c>
      <c r="T60" s="94">
        <v>54.53</v>
      </c>
      <c r="U60" s="136">
        <v>990</v>
      </c>
      <c r="V60" s="147">
        <v>53985</v>
      </c>
      <c r="W60" s="138" t="s">
        <v>66</v>
      </c>
      <c r="X60" s="139" t="s">
        <v>22</v>
      </c>
      <c r="Y60" s="61"/>
    </row>
    <row r="61" spans="1:25" ht="6" customHeight="1" thickBot="1">
      <c r="A61" s="3"/>
      <c r="B61" s="4"/>
      <c r="C61" s="5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126"/>
      <c r="T61" s="126"/>
      <c r="U61" s="53"/>
      <c r="V61" s="54"/>
      <c r="W61" s="4"/>
      <c r="X61" s="50"/>
      <c r="Y61" s="1"/>
    </row>
    <row r="62" spans="1:25" ht="15.75" thickBot="1">
      <c r="A62" s="208" t="s">
        <v>67</v>
      </c>
      <c r="B62" s="209"/>
      <c r="C62" s="209"/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209"/>
      <c r="O62" s="209"/>
      <c r="P62" s="209"/>
      <c r="Q62" s="209"/>
      <c r="R62" s="209"/>
      <c r="S62" s="209"/>
      <c r="T62" s="209"/>
      <c r="U62" s="209"/>
      <c r="V62" s="209"/>
      <c r="W62" s="209"/>
      <c r="X62" s="210"/>
      <c r="Y62" s="1"/>
    </row>
    <row r="63" spans="1:25">
      <c r="A63" s="148"/>
      <c r="B63" s="148"/>
      <c r="C63" s="149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50"/>
      <c r="T63" s="150"/>
      <c r="U63" s="151"/>
      <c r="V63" s="152"/>
      <c r="W63" s="148"/>
      <c r="X63" s="153"/>
      <c r="Y63" s="1"/>
    </row>
  </sheetData>
  <mergeCells count="23">
    <mergeCell ref="A62:X62"/>
    <mergeCell ref="T22:T23"/>
    <mergeCell ref="U22:U23"/>
    <mergeCell ref="A48:X48"/>
    <mergeCell ref="A40:X40"/>
    <mergeCell ref="A43:X43"/>
    <mergeCell ref="A45:X45"/>
    <mergeCell ref="V22:V23"/>
    <mergeCell ref="W22:W23"/>
    <mergeCell ref="A25:X25"/>
    <mergeCell ref="A38:X38"/>
    <mergeCell ref="S22:S23"/>
    <mergeCell ref="A22:A23"/>
    <mergeCell ref="B22:B23"/>
    <mergeCell ref="C22:C23"/>
    <mergeCell ref="D22:D23"/>
    <mergeCell ref="Q22:Q23"/>
    <mergeCell ref="A16:X16"/>
    <mergeCell ref="A19:X19"/>
    <mergeCell ref="A2:X3"/>
    <mergeCell ref="A6:X6"/>
    <mergeCell ref="A9:X9"/>
    <mergeCell ref="A4:X4"/>
  </mergeCells>
  <pageMargins left="0.7" right="0.7" top="0.75" bottom="0.75" header="0.3" footer="0.3"/>
  <pageSetup paperSize="9" scale="6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2013-12-23T08:04:22Z</dcterms:modified>
</cp:coreProperties>
</file>